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1 день" sheetId="27" r:id="rId1"/>
    <sheet name="2 день" sheetId="26" r:id="rId2"/>
    <sheet name="3 день" sheetId="28" r:id="rId3"/>
    <sheet name="4 день" sheetId="30" r:id="rId4"/>
    <sheet name="5 день" sheetId="42" r:id="rId5"/>
    <sheet name="6 день" sheetId="31" r:id="rId6"/>
    <sheet name="7 день" sheetId="32" r:id="rId7"/>
    <sheet name="8 день" sheetId="33" r:id="rId8"/>
    <sheet name="9 день" sheetId="34" r:id="rId9"/>
    <sheet name="10 день" sheetId="35" r:id="rId10"/>
    <sheet name="11 день" sheetId="40" r:id="rId11"/>
    <sheet name="12 день" sheetId="41" r:id="rId12"/>
    <sheet name="2" sheetId="25" r:id="rId13"/>
    <sheet name="3" sheetId="15" r:id="rId14"/>
    <sheet name="4" sheetId="16" r:id="rId15"/>
    <sheet name="5" sheetId="17" r:id="rId16"/>
    <sheet name="6" sheetId="18" r:id="rId17"/>
    <sheet name="7" sheetId="19" r:id="rId18"/>
    <sheet name="8" sheetId="20" r:id="rId19"/>
    <sheet name="9" sheetId="21" r:id="rId20"/>
    <sheet name="10" sheetId="22" r:id="rId21"/>
    <sheet name="11" sheetId="23" r:id="rId22"/>
    <sheet name="12 " sheetId="24" r:id="rId2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41" l="1"/>
  <c r="I34" i="41" s="1"/>
  <c r="I38" i="30" l="1"/>
  <c r="H38" i="30"/>
  <c r="H36" i="30"/>
  <c r="H31" i="30"/>
  <c r="H24" i="30"/>
  <c r="H21" i="30"/>
  <c r="J21" i="30"/>
  <c r="I21" i="30"/>
  <c r="H26" i="28"/>
  <c r="J26" i="28"/>
  <c r="I26" i="28"/>
  <c r="F26" i="28"/>
  <c r="H33" i="28"/>
  <c r="F33" i="28"/>
  <c r="J33" i="28" s="1"/>
  <c r="I33" i="28" s="1"/>
  <c r="F32" i="28"/>
  <c r="H31" i="28"/>
  <c r="F31" i="28"/>
  <c r="J31" i="28" s="1"/>
  <c r="I31" i="28" s="1"/>
  <c r="J36" i="28"/>
  <c r="I36" i="28" s="1"/>
  <c r="H36" i="28"/>
  <c r="J35" i="28"/>
  <c r="I35" i="28" s="1"/>
  <c r="H35" i="28"/>
  <c r="H37" i="28" s="1"/>
  <c r="H34" i="27"/>
  <c r="F34" i="27"/>
  <c r="J34" i="27" s="1"/>
  <c r="I34" i="27" s="1"/>
  <c r="J33" i="27"/>
  <c r="I33" i="27"/>
  <c r="H33" i="27"/>
  <c r="H26" i="31"/>
  <c r="F26" i="31"/>
  <c r="J26" i="31" s="1"/>
  <c r="I26" i="31" s="1"/>
  <c r="J25" i="31"/>
  <c r="I25" i="31" s="1"/>
  <c r="H25" i="31"/>
  <c r="H30" i="41"/>
  <c r="F30" i="41"/>
  <c r="J30" i="41" s="1"/>
  <c r="I30" i="41" s="1"/>
  <c r="J29" i="41"/>
  <c r="I29" i="41" s="1"/>
  <c r="H29" i="41"/>
  <c r="H25" i="41"/>
  <c r="H33" i="41"/>
  <c r="F33" i="41"/>
  <c r="J33" i="41" s="1"/>
  <c r="I33" i="41" s="1"/>
  <c r="H34" i="41"/>
  <c r="I20" i="41"/>
  <c r="H26" i="41"/>
  <c r="H24" i="41"/>
  <c r="H23" i="41"/>
  <c r="H22" i="41"/>
  <c r="H21" i="41"/>
  <c r="F22" i="41"/>
  <c r="J19" i="41"/>
  <c r="I19" i="41" s="1"/>
  <c r="H19" i="41"/>
  <c r="J18" i="41"/>
  <c r="I18" i="41" s="1"/>
  <c r="H18" i="41"/>
  <c r="H20" i="41" s="1"/>
  <c r="H30" i="40"/>
  <c r="F30" i="40"/>
  <c r="J30" i="40" s="1"/>
  <c r="I30" i="40" s="1"/>
  <c r="J29" i="40"/>
  <c r="I29" i="40" s="1"/>
  <c r="H29" i="40"/>
  <c r="H33" i="40"/>
  <c r="J33" i="40"/>
  <c r="H17" i="40"/>
  <c r="J17" i="40"/>
  <c r="I17" i="40" s="1"/>
  <c r="H18" i="40"/>
  <c r="J18" i="40"/>
  <c r="I18" i="40" s="1"/>
  <c r="H19" i="40"/>
  <c r="J19" i="40"/>
  <c r="I19" i="40" s="1"/>
  <c r="H20" i="40"/>
  <c r="J20" i="40"/>
  <c r="I20" i="40" s="1"/>
  <c r="H21" i="40"/>
  <c r="J21" i="40"/>
  <c r="I21" i="40" s="1"/>
  <c r="H34" i="35"/>
  <c r="F34" i="35"/>
  <c r="J34" i="35" s="1"/>
  <c r="I34" i="35" s="1"/>
  <c r="H31" i="35"/>
  <c r="F31" i="35"/>
  <c r="J31" i="35" s="1"/>
  <c r="I31" i="35" s="1"/>
  <c r="J30" i="35"/>
  <c r="I30" i="35" s="1"/>
  <c r="H30" i="35"/>
  <c r="H28" i="35"/>
  <c r="H27" i="35"/>
  <c r="H26" i="35"/>
  <c r="F26" i="35"/>
  <c r="F28" i="35" s="1"/>
  <c r="H25" i="35"/>
  <c r="F25" i="35"/>
  <c r="J25" i="35" s="1"/>
  <c r="J24" i="35"/>
  <c r="J26" i="35" s="1"/>
  <c r="H24" i="35"/>
  <c r="H20" i="35"/>
  <c r="J17" i="35"/>
  <c r="I17" i="35" s="1"/>
  <c r="H17" i="35"/>
  <c r="J39" i="34"/>
  <c r="I39" i="34"/>
  <c r="J37" i="34"/>
  <c r="I37" i="34"/>
  <c r="H22" i="34"/>
  <c r="H41" i="34" s="1"/>
  <c r="H20" i="34"/>
  <c r="H19" i="34"/>
  <c r="H18" i="34"/>
  <c r="H17" i="34"/>
  <c r="F17" i="34"/>
  <c r="F18" i="34" s="1"/>
  <c r="J16" i="34"/>
  <c r="I16" i="34"/>
  <c r="H16" i="34"/>
  <c r="H35" i="34"/>
  <c r="H34" i="34"/>
  <c r="H33" i="34"/>
  <c r="F33" i="34"/>
  <c r="F35" i="34" s="1"/>
  <c r="H32" i="34"/>
  <c r="F32" i="34"/>
  <c r="J32" i="34" s="1"/>
  <c r="J31" i="34"/>
  <c r="H31" i="34"/>
  <c r="H40" i="34"/>
  <c r="J40" i="34"/>
  <c r="I40" i="34" s="1"/>
  <c r="H37" i="34"/>
  <c r="J34" i="33"/>
  <c r="I34" i="33"/>
  <c r="H34" i="33"/>
  <c r="H31" i="33"/>
  <c r="H27" i="33"/>
  <c r="H21" i="33"/>
  <c r="H29" i="33"/>
  <c r="H28" i="33"/>
  <c r="F29" i="33"/>
  <c r="J29" i="33" s="1"/>
  <c r="I29" i="33" s="1"/>
  <c r="J21" i="33"/>
  <c r="I21" i="33"/>
  <c r="J20" i="33"/>
  <c r="H20" i="33"/>
  <c r="I20" i="33" s="1"/>
  <c r="J19" i="33"/>
  <c r="H19" i="33"/>
  <c r="I19" i="33" s="1"/>
  <c r="J18" i="33"/>
  <c r="I18" i="33"/>
  <c r="H18" i="33"/>
  <c r="J17" i="33"/>
  <c r="H17" i="33"/>
  <c r="I17" i="33" s="1"/>
  <c r="J16" i="33"/>
  <c r="H16" i="33"/>
  <c r="I16" i="33" s="1"/>
  <c r="H36" i="32"/>
  <c r="F36" i="32"/>
  <c r="J36" i="32" s="1"/>
  <c r="I36" i="32" s="1"/>
  <c r="J35" i="32"/>
  <c r="I35" i="32"/>
  <c r="H35" i="32"/>
  <c r="H34" i="32"/>
  <c r="H33" i="32"/>
  <c r="H32" i="32"/>
  <c r="F32" i="32"/>
  <c r="F34" i="32" s="1"/>
  <c r="H31" i="32"/>
  <c r="F31" i="32"/>
  <c r="J31" i="32" s="1"/>
  <c r="J30" i="32"/>
  <c r="J32" i="32" s="1"/>
  <c r="H30" i="32"/>
  <c r="F28" i="32"/>
  <c r="H27" i="32"/>
  <c r="J26" i="32"/>
  <c r="I26" i="32" s="1"/>
  <c r="H26" i="32"/>
  <c r="H29" i="32" s="1"/>
  <c r="F26" i="32"/>
  <c r="F27" i="32" s="1"/>
  <c r="J27" i="32" s="1"/>
  <c r="I27" i="32" s="1"/>
  <c r="J24" i="32"/>
  <c r="I24" i="32" s="1"/>
  <c r="H24" i="32"/>
  <c r="J23" i="32"/>
  <c r="I23" i="32" s="1"/>
  <c r="H23" i="32"/>
  <c r="J21" i="32"/>
  <c r="I21" i="32" s="1"/>
  <c r="H21" i="32"/>
  <c r="J19" i="32"/>
  <c r="I19" i="32" s="1"/>
  <c r="H19" i="32"/>
  <c r="H20" i="32"/>
  <c r="F20" i="32"/>
  <c r="J20" i="32" s="1"/>
  <c r="I20" i="32" s="1"/>
  <c r="H18" i="32"/>
  <c r="H17" i="32"/>
  <c r="F17" i="32"/>
  <c r="J17" i="32" s="1"/>
  <c r="I17" i="32" s="1"/>
  <c r="H22" i="31"/>
  <c r="I22" i="31" s="1"/>
  <c r="J22" i="31" s="1"/>
  <c r="H21" i="31"/>
  <c r="I21" i="31" s="1"/>
  <c r="J21" i="31" s="1"/>
  <c r="H20" i="31"/>
  <c r="J17" i="31"/>
  <c r="I17" i="31" s="1"/>
  <c r="H17" i="31"/>
  <c r="J16" i="31"/>
  <c r="I16" i="31" s="1"/>
  <c r="H16" i="31"/>
  <c r="H35" i="42"/>
  <c r="H20" i="42"/>
  <c r="H19" i="42"/>
  <c r="H18" i="42"/>
  <c r="F18" i="42"/>
  <c r="F20" i="42" s="1"/>
  <c r="H17" i="42"/>
  <c r="F17" i="42"/>
  <c r="J17" i="42" s="1"/>
  <c r="J16" i="42"/>
  <c r="J18" i="42" s="1"/>
  <c r="H16" i="42"/>
  <c r="J32" i="42"/>
  <c r="I32" i="42"/>
  <c r="H32" i="42"/>
  <c r="J23" i="30"/>
  <c r="I23" i="30" s="1"/>
  <c r="H23" i="30"/>
  <c r="J22" i="30"/>
  <c r="I22" i="30" s="1"/>
  <c r="H22" i="30"/>
  <c r="H20" i="30"/>
  <c r="J20" i="30"/>
  <c r="I20" i="30" s="1"/>
  <c r="H19" i="30"/>
  <c r="J19" i="30"/>
  <c r="I19" i="30" s="1"/>
  <c r="H18" i="30"/>
  <c r="J18" i="30"/>
  <c r="I18" i="30" s="1"/>
  <c r="H17" i="30"/>
  <c r="J17" i="30"/>
  <c r="I17" i="30" s="1"/>
  <c r="H16" i="30"/>
  <c r="J16" i="30"/>
  <c r="I16" i="30" s="1"/>
  <c r="J35" i="30"/>
  <c r="H33" i="30"/>
  <c r="J33" i="30"/>
  <c r="I33" i="30" s="1"/>
  <c r="H34" i="30"/>
  <c r="J34" i="30"/>
  <c r="I34" i="30" s="1"/>
  <c r="J32" i="30"/>
  <c r="I32" i="30" s="1"/>
  <c r="H32" i="30"/>
  <c r="J28" i="28"/>
  <c r="I28" i="28" s="1"/>
  <c r="H28" i="28"/>
  <c r="J29" i="28"/>
  <c r="I29" i="28" s="1"/>
  <c r="H24" i="28"/>
  <c r="H25" i="28"/>
  <c r="H27" i="28"/>
  <c r="H29" i="28"/>
  <c r="H20" i="28"/>
  <c r="H19" i="28"/>
  <c r="H18" i="28"/>
  <c r="F18" i="28"/>
  <c r="F20" i="28" s="1"/>
  <c r="F27" i="28" s="1"/>
  <c r="J27" i="28" s="1"/>
  <c r="I27" i="28" s="1"/>
  <c r="H17" i="28"/>
  <c r="F17" i="28"/>
  <c r="F19" i="28" s="1"/>
  <c r="F25" i="28" s="1"/>
  <c r="J25" i="28" s="1"/>
  <c r="I25" i="28" s="1"/>
  <c r="J16" i="28"/>
  <c r="I16" i="28" s="1"/>
  <c r="H16" i="28"/>
  <c r="H20" i="27"/>
  <c r="H18" i="27"/>
  <c r="H19" i="27"/>
  <c r="H21" i="27" s="1"/>
  <c r="H16" i="27"/>
  <c r="J16" i="27"/>
  <c r="I16" i="27" s="1"/>
  <c r="F17" i="27"/>
  <c r="J17" i="27" s="1"/>
  <c r="H17" i="27"/>
  <c r="F18" i="27"/>
  <c r="F20" i="27" s="1"/>
  <c r="J16" i="41"/>
  <c r="J17" i="41" s="1"/>
  <c r="H16" i="41"/>
  <c r="H17" i="41" s="1"/>
  <c r="H27" i="40"/>
  <c r="H25" i="40"/>
  <c r="F23" i="40"/>
  <c r="H22" i="40"/>
  <c r="F22" i="40"/>
  <c r="J22" i="40" s="1"/>
  <c r="I22" i="40" s="1"/>
  <c r="J16" i="40"/>
  <c r="I16" i="40" s="1"/>
  <c r="H16" i="40"/>
  <c r="H21" i="35"/>
  <c r="H19" i="35"/>
  <c r="H18" i="35"/>
  <c r="F18" i="35"/>
  <c r="F19" i="35" s="1"/>
  <c r="F20" i="35" s="1"/>
  <c r="J16" i="35"/>
  <c r="H16" i="35"/>
  <c r="H28" i="34"/>
  <c r="H27" i="34"/>
  <c r="H26" i="34"/>
  <c r="H25" i="34"/>
  <c r="H24" i="34"/>
  <c r="H23" i="34"/>
  <c r="J25" i="30"/>
  <c r="I25" i="30" s="1"/>
  <c r="H25" i="30"/>
  <c r="H28" i="30"/>
  <c r="H27" i="30"/>
  <c r="H26" i="30"/>
  <c r="H32" i="33"/>
  <c r="H26" i="33"/>
  <c r="H25" i="33"/>
  <c r="F25" i="33"/>
  <c r="J25" i="33" s="1"/>
  <c r="I25" i="33" s="1"/>
  <c r="H24" i="33"/>
  <c r="H23" i="33"/>
  <c r="H22" i="33"/>
  <c r="H16" i="32"/>
  <c r="F18" i="31"/>
  <c r="F24" i="28" l="1"/>
  <c r="J24" i="28" s="1"/>
  <c r="I24" i="28" s="1"/>
  <c r="H28" i="41"/>
  <c r="J20" i="41"/>
  <c r="F23" i="41"/>
  <c r="J22" i="41"/>
  <c r="I22" i="41" s="1"/>
  <c r="J21" i="41"/>
  <c r="I33" i="40"/>
  <c r="H24" i="40"/>
  <c r="H28" i="40"/>
  <c r="H32" i="40"/>
  <c r="H23" i="35"/>
  <c r="H35" i="35" s="1"/>
  <c r="F21" i="35"/>
  <c r="J20" i="35"/>
  <c r="I20" i="35" s="1"/>
  <c r="J27" i="35"/>
  <c r="J28" i="35" s="1"/>
  <c r="I25" i="35"/>
  <c r="F27" i="35"/>
  <c r="I24" i="35"/>
  <c r="F19" i="34"/>
  <c r="J18" i="34"/>
  <c r="I18" i="34" s="1"/>
  <c r="J17" i="34"/>
  <c r="I17" i="34" s="1"/>
  <c r="J33" i="34"/>
  <c r="J34" i="34" s="1"/>
  <c r="J35" i="34" s="1"/>
  <c r="I32" i="34"/>
  <c r="I31" i="34"/>
  <c r="F34" i="34"/>
  <c r="J28" i="33"/>
  <c r="I28" i="33" s="1"/>
  <c r="J33" i="32"/>
  <c r="I31" i="32"/>
  <c r="J34" i="32"/>
  <c r="F33" i="32"/>
  <c r="I30" i="32"/>
  <c r="I29" i="32"/>
  <c r="J29" i="32"/>
  <c r="F18" i="32"/>
  <c r="J18" i="32" s="1"/>
  <c r="I18" i="32" s="1"/>
  <c r="H24" i="31"/>
  <c r="F23" i="31"/>
  <c r="J20" i="31"/>
  <c r="I20" i="31" s="1"/>
  <c r="J19" i="42"/>
  <c r="J20" i="42" s="1"/>
  <c r="I17" i="42"/>
  <c r="F19" i="42"/>
  <c r="I16" i="42"/>
  <c r="F26" i="30"/>
  <c r="H21" i="28"/>
  <c r="J17" i="28"/>
  <c r="I17" i="28" s="1"/>
  <c r="I18" i="28" s="1"/>
  <c r="I19" i="28" s="1"/>
  <c r="F19" i="27"/>
  <c r="J18" i="27"/>
  <c r="I17" i="27"/>
  <c r="I18" i="27" s="1"/>
  <c r="I19" i="27" s="1"/>
  <c r="I20" i="27" s="1"/>
  <c r="I21" i="27" s="1"/>
  <c r="H28" i="31"/>
  <c r="J24" i="34"/>
  <c r="I24" i="34" s="1"/>
  <c r="J28" i="34"/>
  <c r="I28" i="34" s="1"/>
  <c r="H32" i="41"/>
  <c r="I16" i="41"/>
  <c r="I17" i="41" s="1"/>
  <c r="I23" i="40"/>
  <c r="I24" i="40" s="1"/>
  <c r="J23" i="40"/>
  <c r="J24" i="40" s="1"/>
  <c r="J18" i="35"/>
  <c r="I18" i="35" s="1"/>
  <c r="H33" i="35"/>
  <c r="H29" i="35"/>
  <c r="J19" i="35"/>
  <c r="I19" i="35" s="1"/>
  <c r="I16" i="35"/>
  <c r="H30" i="34"/>
  <c r="J23" i="34"/>
  <c r="I23" i="34" s="1"/>
  <c r="I22" i="34"/>
  <c r="H36" i="34"/>
  <c r="J25" i="34"/>
  <c r="I25" i="34" s="1"/>
  <c r="F22" i="33"/>
  <c r="F26" i="33"/>
  <c r="J26" i="33" s="1"/>
  <c r="I26" i="33" s="1"/>
  <c r="H25" i="32"/>
  <c r="H22" i="32"/>
  <c r="H37" i="32" s="1"/>
  <c r="J16" i="32"/>
  <c r="H19" i="31"/>
  <c r="H31" i="31" s="1"/>
  <c r="J19" i="31"/>
  <c r="H33" i="42"/>
  <c r="J33" i="42"/>
  <c r="I33" i="42" s="1"/>
  <c r="H26" i="42"/>
  <c r="H35" i="41" l="1"/>
  <c r="I21" i="41"/>
  <c r="F24" i="41"/>
  <c r="J23" i="41"/>
  <c r="I23" i="41" s="1"/>
  <c r="H34" i="40"/>
  <c r="I26" i="35"/>
  <c r="F20" i="34"/>
  <c r="J19" i="34"/>
  <c r="I19" i="34" s="1"/>
  <c r="I33" i="34"/>
  <c r="I34" i="34" s="1"/>
  <c r="I32" i="32"/>
  <c r="I18" i="42"/>
  <c r="J26" i="30"/>
  <c r="I26" i="30" s="1"/>
  <c r="F27" i="30"/>
  <c r="J18" i="28"/>
  <c r="J19" i="28" s="1"/>
  <c r="J20" i="28" s="1"/>
  <c r="J21" i="28" s="1"/>
  <c r="I20" i="28"/>
  <c r="I21" i="28" s="1"/>
  <c r="J19" i="27"/>
  <c r="J26" i="34"/>
  <c r="I26" i="34" s="1"/>
  <c r="J29" i="34"/>
  <c r="F22" i="35"/>
  <c r="J22" i="35" s="1"/>
  <c r="J21" i="35"/>
  <c r="I21" i="35" s="1"/>
  <c r="I23" i="35" s="1"/>
  <c r="J22" i="34"/>
  <c r="F32" i="33"/>
  <c r="J32" i="33" s="1"/>
  <c r="I32" i="33" s="1"/>
  <c r="I31" i="33"/>
  <c r="J31" i="33"/>
  <c r="F23" i="33"/>
  <c r="J22" i="33"/>
  <c r="I25" i="32"/>
  <c r="J22" i="32"/>
  <c r="J37" i="32" s="1"/>
  <c r="I16" i="32"/>
  <c r="I22" i="32" s="1"/>
  <c r="I37" i="32" s="1"/>
  <c r="J28" i="31"/>
  <c r="I28" i="31"/>
  <c r="I19" i="31"/>
  <c r="F26" i="41" l="1"/>
  <c r="J24" i="41"/>
  <c r="I27" i="35"/>
  <c r="I28" i="35" s="1"/>
  <c r="F21" i="34"/>
  <c r="J21" i="34" s="1"/>
  <c r="J20" i="34"/>
  <c r="I20" i="34" s="1"/>
  <c r="I35" i="34"/>
  <c r="I33" i="32"/>
  <c r="I34" i="32" s="1"/>
  <c r="I19" i="42"/>
  <c r="I20" i="42" s="1"/>
  <c r="F28" i="30"/>
  <c r="J27" i="30"/>
  <c r="I27" i="30" s="1"/>
  <c r="J20" i="27"/>
  <c r="J21" i="27" s="1"/>
  <c r="J27" i="34"/>
  <c r="J23" i="35"/>
  <c r="I22" i="33"/>
  <c r="J23" i="33"/>
  <c r="I23" i="33" s="1"/>
  <c r="F24" i="33"/>
  <c r="J24" i="33" s="1"/>
  <c r="I24" i="33" s="1"/>
  <c r="J25" i="32"/>
  <c r="J32" i="26"/>
  <c r="H32" i="26"/>
  <c r="I32" i="26" s="1"/>
  <c r="I24" i="41" l="1"/>
  <c r="F27" i="41"/>
  <c r="J26" i="41"/>
  <c r="I26" i="41" s="1"/>
  <c r="J28" i="30"/>
  <c r="I27" i="34"/>
  <c r="I30" i="34" s="1"/>
  <c r="J30" i="34"/>
  <c r="J27" i="40"/>
  <c r="I27" i="40" s="1"/>
  <c r="J25" i="40"/>
  <c r="I36" i="34"/>
  <c r="J36" i="34"/>
  <c r="I27" i="33"/>
  <c r="J27" i="33"/>
  <c r="H30" i="26"/>
  <c r="I30" i="26" s="1"/>
  <c r="H29" i="26"/>
  <c r="H28" i="26"/>
  <c r="J30" i="26"/>
  <c r="J24" i="26"/>
  <c r="I24" i="26" s="1"/>
  <c r="J23" i="26"/>
  <c r="I23" i="26" s="1"/>
  <c r="H23" i="26"/>
  <c r="H24" i="26"/>
  <c r="J26" i="26"/>
  <c r="H26" i="26"/>
  <c r="H27" i="26"/>
  <c r="J33" i="26"/>
  <c r="I33" i="26" s="1"/>
  <c r="H33" i="26"/>
  <c r="J28" i="41" l="1"/>
  <c r="I28" i="41"/>
  <c r="J32" i="41"/>
  <c r="J35" i="41" s="1"/>
  <c r="I32" i="41"/>
  <c r="I35" i="41" s="1"/>
  <c r="I24" i="31"/>
  <c r="J24" i="31"/>
  <c r="I28" i="30"/>
  <c r="J28" i="40"/>
  <c r="I25" i="40"/>
  <c r="I28" i="40" s="1"/>
  <c r="H31" i="26"/>
  <c r="H25" i="26"/>
  <c r="J25" i="26"/>
  <c r="I25" i="26"/>
  <c r="J28" i="26"/>
  <c r="J29" i="26"/>
  <c r="I27" i="26"/>
  <c r="I26" i="26"/>
  <c r="J27" i="26"/>
  <c r="J31" i="30" l="1"/>
  <c r="I31" i="30"/>
  <c r="I29" i="35"/>
  <c r="J29" i="35"/>
  <c r="I29" i="26"/>
  <c r="J31" i="26"/>
  <c r="I28" i="26"/>
  <c r="J32" i="40"/>
  <c r="J34" i="40" s="1"/>
  <c r="I32" i="40"/>
  <c r="I34" i="40" s="1"/>
  <c r="I31" i="26"/>
  <c r="H29" i="27"/>
  <c r="H32" i="27" s="1"/>
  <c r="H37" i="27"/>
  <c r="H31" i="27"/>
  <c r="I33" i="35" l="1"/>
  <c r="I35" i="35" s="1"/>
  <c r="J33" i="35"/>
  <c r="J35" i="35" s="1"/>
  <c r="J24" i="30" l="1"/>
  <c r="I24" i="30"/>
  <c r="H34" i="42"/>
  <c r="F34" i="42"/>
  <c r="J34" i="42" s="1"/>
  <c r="H29" i="42"/>
  <c r="H28" i="42"/>
  <c r="F28" i="42"/>
  <c r="J28" i="42" s="1"/>
  <c r="H25" i="42"/>
  <c r="F25" i="42"/>
  <c r="J25" i="42" s="1"/>
  <c r="I25" i="42" s="1"/>
  <c r="H24" i="42"/>
  <c r="H23" i="42"/>
  <c r="H22" i="42"/>
  <c r="H29" i="31"/>
  <c r="F30" i="31"/>
  <c r="J30" i="31" s="1"/>
  <c r="F29" i="31"/>
  <c r="J29" i="31" s="1"/>
  <c r="I29" i="31" s="1"/>
  <c r="F22" i="27"/>
  <c r="F37" i="27"/>
  <c r="J37" i="27" s="1"/>
  <c r="I37" i="27" s="1"/>
  <c r="H38" i="34"/>
  <c r="H39" i="34" s="1"/>
  <c r="H33" i="33"/>
  <c r="H30" i="31"/>
  <c r="H37" i="30"/>
  <c r="H38" i="28"/>
  <c r="H23" i="28"/>
  <c r="H22" i="28"/>
  <c r="H38" i="27"/>
  <c r="F38" i="27"/>
  <c r="J38" i="27" s="1"/>
  <c r="H26" i="27"/>
  <c r="H25" i="27"/>
  <c r="H24" i="27"/>
  <c r="H23" i="27"/>
  <c r="H22" i="27"/>
  <c r="H20" i="26"/>
  <c r="H16" i="26"/>
  <c r="H17" i="26"/>
  <c r="H18" i="26"/>
  <c r="H19" i="26"/>
  <c r="H30" i="28" l="1"/>
  <c r="H21" i="42"/>
  <c r="H27" i="42"/>
  <c r="H31" i="42"/>
  <c r="H22" i="26"/>
  <c r="H34" i="26" s="1"/>
  <c r="H36" i="27"/>
  <c r="H28" i="27"/>
  <c r="F26" i="42"/>
  <c r="J26" i="42" s="1"/>
  <c r="I26" i="42" s="1"/>
  <c r="F38" i="28"/>
  <c r="J38" i="28" s="1"/>
  <c r="I38" i="28" s="1"/>
  <c r="F22" i="28"/>
  <c r="F23" i="28"/>
  <c r="I28" i="42"/>
  <c r="F29" i="42"/>
  <c r="I34" i="42"/>
  <c r="I30" i="31"/>
  <c r="I38" i="27"/>
  <c r="F17" i="24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P17" i="23"/>
  <c r="P18" i="23" s="1"/>
  <c r="P19" i="23" s="1"/>
  <c r="P20" i="23" s="1"/>
  <c r="P21" i="23" s="1"/>
  <c r="P22" i="23" s="1"/>
  <c r="P23" i="23" s="1"/>
  <c r="P24" i="23" s="1"/>
  <c r="P25" i="23" s="1"/>
  <c r="P26" i="23" s="1"/>
  <c r="P27" i="23" s="1"/>
  <c r="P28" i="23" s="1"/>
  <c r="P29" i="23" s="1"/>
  <c r="P30" i="23" s="1"/>
  <c r="P31" i="23" s="1"/>
  <c r="P32" i="23" s="1"/>
  <c r="P33" i="23" s="1"/>
  <c r="F17" i="23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H39" i="27" l="1"/>
  <c r="F22" i="42"/>
  <c r="J29" i="42"/>
  <c r="F30" i="42"/>
  <c r="J30" i="42" s="1"/>
  <c r="J23" i="28"/>
  <c r="I23" i="28" s="1"/>
  <c r="F33" i="33"/>
  <c r="J33" i="33" s="1"/>
  <c r="J36" i="30"/>
  <c r="P17" i="22"/>
  <c r="T17" i="22" s="1"/>
  <c r="S17" i="22" s="1"/>
  <c r="F17" i="22"/>
  <c r="F18" i="22" s="1"/>
  <c r="J18" i="22" s="1"/>
  <c r="I18" i="22" s="1"/>
  <c r="P17" i="21"/>
  <c r="T17" i="21" s="1"/>
  <c r="S17" i="21" s="1"/>
  <c r="F17" i="21"/>
  <c r="F18" i="21" s="1"/>
  <c r="P17" i="20"/>
  <c r="T17" i="20" s="1"/>
  <c r="S17" i="20" s="1"/>
  <c r="F17" i="20"/>
  <c r="J17" i="20" s="1"/>
  <c r="I17" i="20" s="1"/>
  <c r="P17" i="19"/>
  <c r="P18" i="19" s="1"/>
  <c r="P19" i="19" s="1"/>
  <c r="T19" i="19" s="1"/>
  <c r="S19" i="19" s="1"/>
  <c r="F17" i="19"/>
  <c r="J17" i="19" s="1"/>
  <c r="I17" i="19" s="1"/>
  <c r="P17" i="18"/>
  <c r="P18" i="18" s="1"/>
  <c r="P19" i="18" s="1"/>
  <c r="F17" i="18"/>
  <c r="F18" i="18" s="1"/>
  <c r="J18" i="18" s="1"/>
  <c r="I18" i="18" s="1"/>
  <c r="P17" i="17"/>
  <c r="P18" i="17" s="1"/>
  <c r="F17" i="17"/>
  <c r="F18" i="17" s="1"/>
  <c r="F19" i="17" s="1"/>
  <c r="F20" i="17" s="1"/>
  <c r="P17" i="16"/>
  <c r="T17" i="16" s="1"/>
  <c r="S17" i="16" s="1"/>
  <c r="F17" i="16"/>
  <c r="J17" i="16" s="1"/>
  <c r="I17" i="16" s="1"/>
  <c r="P17" i="15"/>
  <c r="T17" i="15" s="1"/>
  <c r="S17" i="15" s="1"/>
  <c r="F17" i="15"/>
  <c r="J17" i="15" s="1"/>
  <c r="I17" i="15" s="1"/>
  <c r="F17" i="25"/>
  <c r="F18" i="25" s="1"/>
  <c r="F19" i="25" s="1"/>
  <c r="H37" i="24"/>
  <c r="J37" i="24"/>
  <c r="I37" i="24" s="1"/>
  <c r="J36" i="24"/>
  <c r="I36" i="24" s="1"/>
  <c r="H36" i="24"/>
  <c r="J35" i="24"/>
  <c r="H34" i="24"/>
  <c r="J34" i="24"/>
  <c r="I34" i="24" s="1"/>
  <c r="H33" i="24"/>
  <c r="J33" i="24"/>
  <c r="I33" i="24" s="1"/>
  <c r="H32" i="24"/>
  <c r="J32" i="24"/>
  <c r="I32" i="24" s="1"/>
  <c r="H31" i="24"/>
  <c r="J31" i="24"/>
  <c r="I31" i="24" s="1"/>
  <c r="H30" i="24"/>
  <c r="J30" i="24"/>
  <c r="I30" i="24" s="1"/>
  <c r="H29" i="24"/>
  <c r="J29" i="24"/>
  <c r="I29" i="24" s="1"/>
  <c r="H28" i="24"/>
  <c r="J28" i="24"/>
  <c r="I28" i="24" s="1"/>
  <c r="J26" i="24"/>
  <c r="H25" i="24"/>
  <c r="J25" i="24"/>
  <c r="I25" i="24" s="1"/>
  <c r="H24" i="24"/>
  <c r="J24" i="24"/>
  <c r="I24" i="24" s="1"/>
  <c r="H23" i="24"/>
  <c r="J23" i="24"/>
  <c r="I23" i="24" s="1"/>
  <c r="H22" i="24"/>
  <c r="J22" i="24"/>
  <c r="I22" i="24" s="1"/>
  <c r="H21" i="24"/>
  <c r="J21" i="24"/>
  <c r="I21" i="24" s="1"/>
  <c r="H20" i="24"/>
  <c r="J20" i="24"/>
  <c r="I20" i="24" s="1"/>
  <c r="H19" i="24"/>
  <c r="J19" i="24"/>
  <c r="I19" i="24" s="1"/>
  <c r="H18" i="24"/>
  <c r="J18" i="24"/>
  <c r="I18" i="24" s="1"/>
  <c r="J17" i="24"/>
  <c r="I17" i="24" s="1"/>
  <c r="H17" i="24"/>
  <c r="H16" i="24"/>
  <c r="J16" i="24"/>
  <c r="I16" i="24" s="1"/>
  <c r="R33" i="23"/>
  <c r="T33" i="23"/>
  <c r="S33" i="23" s="1"/>
  <c r="T32" i="23"/>
  <c r="R31" i="23"/>
  <c r="T31" i="23"/>
  <c r="S31" i="23" s="1"/>
  <c r="R30" i="23"/>
  <c r="T30" i="23"/>
  <c r="S30" i="23" s="1"/>
  <c r="R29" i="23"/>
  <c r="T29" i="23"/>
  <c r="S29" i="23" s="1"/>
  <c r="R28" i="23"/>
  <c r="T28" i="23"/>
  <c r="S28" i="23" s="1"/>
  <c r="R27" i="23"/>
  <c r="T27" i="23"/>
  <c r="S27" i="23" s="1"/>
  <c r="T26" i="23"/>
  <c r="R25" i="23"/>
  <c r="T25" i="23"/>
  <c r="S25" i="23" s="1"/>
  <c r="R24" i="23"/>
  <c r="T24" i="23"/>
  <c r="S24" i="23" s="1"/>
  <c r="R23" i="23"/>
  <c r="T23" i="23"/>
  <c r="S23" i="23" s="1"/>
  <c r="R21" i="23"/>
  <c r="T21" i="23"/>
  <c r="S21" i="23" s="1"/>
  <c r="R20" i="23"/>
  <c r="T20" i="23"/>
  <c r="S20" i="23" s="1"/>
  <c r="T19" i="23"/>
  <c r="S19" i="23" s="1"/>
  <c r="R19" i="23"/>
  <c r="R18" i="23"/>
  <c r="T18" i="23"/>
  <c r="S18" i="23" s="1"/>
  <c r="R17" i="23"/>
  <c r="T17" i="23"/>
  <c r="S17" i="23" s="1"/>
  <c r="R16" i="23"/>
  <c r="T16" i="23"/>
  <c r="S16" i="23" s="1"/>
  <c r="H33" i="23"/>
  <c r="J33" i="23"/>
  <c r="I33" i="23" s="1"/>
  <c r="J32" i="23"/>
  <c r="H31" i="23"/>
  <c r="J31" i="23"/>
  <c r="I31" i="23" s="1"/>
  <c r="H30" i="23"/>
  <c r="J30" i="23"/>
  <c r="I30" i="23" s="1"/>
  <c r="H29" i="23"/>
  <c r="J29" i="23"/>
  <c r="I29" i="23" s="1"/>
  <c r="H28" i="23"/>
  <c r="J28" i="23"/>
  <c r="I28" i="23" s="1"/>
  <c r="H27" i="23"/>
  <c r="J27" i="23"/>
  <c r="I27" i="23" s="1"/>
  <c r="J26" i="23"/>
  <c r="H25" i="23"/>
  <c r="J25" i="23"/>
  <c r="I25" i="23" s="1"/>
  <c r="H24" i="23"/>
  <c r="J24" i="23"/>
  <c r="I24" i="23" s="1"/>
  <c r="H23" i="23"/>
  <c r="J23" i="23"/>
  <c r="I23" i="23" s="1"/>
  <c r="H21" i="23"/>
  <c r="J21" i="23"/>
  <c r="I21" i="23" s="1"/>
  <c r="H20" i="23"/>
  <c r="J20" i="23"/>
  <c r="I20" i="23" s="1"/>
  <c r="H19" i="23"/>
  <c r="J19" i="23"/>
  <c r="I19" i="23" s="1"/>
  <c r="H18" i="23"/>
  <c r="J18" i="23"/>
  <c r="I18" i="23" s="1"/>
  <c r="H17" i="23"/>
  <c r="J17" i="23"/>
  <c r="I17" i="23" s="1"/>
  <c r="H16" i="23"/>
  <c r="J16" i="23"/>
  <c r="I16" i="23" s="1"/>
  <c r="R40" i="22"/>
  <c r="R39" i="22"/>
  <c r="R38" i="22"/>
  <c r="R37" i="22"/>
  <c r="R36" i="22"/>
  <c r="R35" i="22"/>
  <c r="R34" i="22"/>
  <c r="R33" i="22"/>
  <c r="R32" i="22"/>
  <c r="R31" i="22"/>
  <c r="R28" i="22"/>
  <c r="R27" i="22"/>
  <c r="R26" i="22"/>
  <c r="R25" i="22"/>
  <c r="R24" i="22"/>
  <c r="R23" i="22"/>
  <c r="R22" i="22"/>
  <c r="R21" i="22"/>
  <c r="R20" i="22"/>
  <c r="R19" i="22"/>
  <c r="R18" i="22"/>
  <c r="R17" i="22"/>
  <c r="R16" i="22"/>
  <c r="T16" i="22"/>
  <c r="S16" i="22" s="1"/>
  <c r="H40" i="22"/>
  <c r="H39" i="22"/>
  <c r="H38" i="22"/>
  <c r="H37" i="22"/>
  <c r="H36" i="22"/>
  <c r="H35" i="22"/>
  <c r="H34" i="22"/>
  <c r="H33" i="22"/>
  <c r="H32" i="22"/>
  <c r="H31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J17" i="22"/>
  <c r="I17" i="22" s="1"/>
  <c r="H16" i="22"/>
  <c r="J16" i="22"/>
  <c r="I16" i="22" s="1"/>
  <c r="R37" i="21"/>
  <c r="R35" i="21"/>
  <c r="R34" i="21"/>
  <c r="R33" i="21"/>
  <c r="R32" i="21"/>
  <c r="R31" i="21"/>
  <c r="R30" i="21"/>
  <c r="R29" i="21"/>
  <c r="R28" i="21"/>
  <c r="R26" i="21"/>
  <c r="R25" i="21"/>
  <c r="R24" i="21"/>
  <c r="R23" i="21"/>
  <c r="R22" i="21"/>
  <c r="R21" i="21"/>
  <c r="R19" i="21"/>
  <c r="R18" i="21"/>
  <c r="R17" i="21"/>
  <c r="R16" i="21"/>
  <c r="T16" i="21"/>
  <c r="S16" i="21" s="1"/>
  <c r="H37" i="21"/>
  <c r="H35" i="21"/>
  <c r="H34" i="21"/>
  <c r="H33" i="21"/>
  <c r="H32" i="21"/>
  <c r="H31" i="21"/>
  <c r="H30" i="21"/>
  <c r="H29" i="21"/>
  <c r="H28" i="21"/>
  <c r="H26" i="21"/>
  <c r="H25" i="21"/>
  <c r="H24" i="21"/>
  <c r="H23" i="21"/>
  <c r="H22" i="21"/>
  <c r="H21" i="21"/>
  <c r="H19" i="21"/>
  <c r="H18" i="21"/>
  <c r="J17" i="21"/>
  <c r="I17" i="21" s="1"/>
  <c r="H17" i="21"/>
  <c r="H16" i="21"/>
  <c r="J16" i="21"/>
  <c r="I16" i="21" s="1"/>
  <c r="R37" i="20"/>
  <c r="R36" i="20"/>
  <c r="R34" i="20"/>
  <c r="R33" i="20"/>
  <c r="R32" i="20"/>
  <c r="R31" i="20"/>
  <c r="R30" i="20"/>
  <c r="R29" i="20"/>
  <c r="R28" i="20"/>
  <c r="R25" i="20"/>
  <c r="R24" i="20"/>
  <c r="R23" i="20"/>
  <c r="R22" i="20"/>
  <c r="R21" i="20"/>
  <c r="R20" i="20"/>
  <c r="R19" i="20"/>
  <c r="R18" i="20"/>
  <c r="R17" i="20"/>
  <c r="R16" i="20"/>
  <c r="T16" i="20"/>
  <c r="S16" i="20" s="1"/>
  <c r="H37" i="20"/>
  <c r="H36" i="20"/>
  <c r="H34" i="20"/>
  <c r="H33" i="20"/>
  <c r="H32" i="20"/>
  <c r="H31" i="20"/>
  <c r="H30" i="20"/>
  <c r="H29" i="20"/>
  <c r="H28" i="20"/>
  <c r="H25" i="20"/>
  <c r="H24" i="20"/>
  <c r="H23" i="20"/>
  <c r="H22" i="20"/>
  <c r="H21" i="20"/>
  <c r="H20" i="20"/>
  <c r="H19" i="20"/>
  <c r="H18" i="20"/>
  <c r="H17" i="20"/>
  <c r="H16" i="20"/>
  <c r="J16" i="20"/>
  <c r="I16" i="20" s="1"/>
  <c r="R33" i="19"/>
  <c r="R32" i="19"/>
  <c r="R31" i="19"/>
  <c r="R30" i="19"/>
  <c r="R29" i="19"/>
  <c r="R26" i="19"/>
  <c r="R25" i="19"/>
  <c r="R24" i="19"/>
  <c r="R23" i="19"/>
  <c r="R22" i="19"/>
  <c r="R21" i="19"/>
  <c r="R20" i="19"/>
  <c r="R19" i="19"/>
  <c r="R18" i="19"/>
  <c r="R17" i="19"/>
  <c r="T17" i="19"/>
  <c r="S17" i="19" s="1"/>
  <c r="R16" i="19"/>
  <c r="T16" i="19"/>
  <c r="S16" i="19" s="1"/>
  <c r="H33" i="19"/>
  <c r="H32" i="19"/>
  <c r="H31" i="19"/>
  <c r="H30" i="19"/>
  <c r="H29" i="19"/>
  <c r="H26" i="19"/>
  <c r="H25" i="19"/>
  <c r="H24" i="19"/>
  <c r="H23" i="19"/>
  <c r="H22" i="19"/>
  <c r="H21" i="19"/>
  <c r="H20" i="19"/>
  <c r="H19" i="19"/>
  <c r="H18" i="19"/>
  <c r="H17" i="19"/>
  <c r="H16" i="19"/>
  <c r="J16" i="19"/>
  <c r="I16" i="19" s="1"/>
  <c r="R38" i="18"/>
  <c r="R36" i="18"/>
  <c r="R35" i="18"/>
  <c r="R34" i="18"/>
  <c r="R33" i="18"/>
  <c r="R32" i="18"/>
  <c r="R31" i="18"/>
  <c r="R30" i="18"/>
  <c r="R29" i="18"/>
  <c r="R28" i="18"/>
  <c r="R27" i="18"/>
  <c r="R24" i="18"/>
  <c r="R23" i="18"/>
  <c r="R22" i="18"/>
  <c r="R21" i="18"/>
  <c r="R20" i="18"/>
  <c r="R19" i="18"/>
  <c r="R18" i="18"/>
  <c r="T17" i="18"/>
  <c r="S17" i="18" s="1"/>
  <c r="R17" i="18"/>
  <c r="R16" i="18"/>
  <c r="T16" i="18"/>
  <c r="S16" i="18" s="1"/>
  <c r="H38" i="18"/>
  <c r="H36" i="18"/>
  <c r="H35" i="18"/>
  <c r="H34" i="18"/>
  <c r="H33" i="18"/>
  <c r="H32" i="18"/>
  <c r="H31" i="18"/>
  <c r="H30" i="18"/>
  <c r="H29" i="18"/>
  <c r="H28" i="18"/>
  <c r="H27" i="18"/>
  <c r="H24" i="18"/>
  <c r="H23" i="18"/>
  <c r="H22" i="18"/>
  <c r="H21" i="18"/>
  <c r="H20" i="18"/>
  <c r="H19" i="18"/>
  <c r="H18" i="18"/>
  <c r="H17" i="18"/>
  <c r="H16" i="18"/>
  <c r="J16" i="18"/>
  <c r="I16" i="18" s="1"/>
  <c r="R36" i="17"/>
  <c r="R34" i="17"/>
  <c r="R33" i="17"/>
  <c r="R32" i="17"/>
  <c r="R31" i="17"/>
  <c r="R30" i="17"/>
  <c r="R29" i="17"/>
  <c r="R28" i="17"/>
  <c r="R27" i="17"/>
  <c r="R25" i="17"/>
  <c r="R24" i="17"/>
  <c r="R23" i="17"/>
  <c r="R22" i="17"/>
  <c r="R21" i="17"/>
  <c r="R20" i="17"/>
  <c r="R18" i="17"/>
  <c r="R17" i="17"/>
  <c r="T17" i="17"/>
  <c r="S17" i="17" s="1"/>
  <c r="R16" i="17"/>
  <c r="T16" i="17"/>
  <c r="S16" i="17" s="1"/>
  <c r="H36" i="17"/>
  <c r="H34" i="17"/>
  <c r="H33" i="17"/>
  <c r="H32" i="17"/>
  <c r="H31" i="17"/>
  <c r="H30" i="17"/>
  <c r="H29" i="17"/>
  <c r="H28" i="17"/>
  <c r="H27" i="17"/>
  <c r="H25" i="17"/>
  <c r="H24" i="17"/>
  <c r="H23" i="17"/>
  <c r="H22" i="17"/>
  <c r="H21" i="17"/>
  <c r="H20" i="17"/>
  <c r="H18" i="17"/>
  <c r="H17" i="17"/>
  <c r="H16" i="17"/>
  <c r="J16" i="17"/>
  <c r="I16" i="17" s="1"/>
  <c r="R31" i="16"/>
  <c r="R30" i="16"/>
  <c r="R29" i="16"/>
  <c r="R28" i="16"/>
  <c r="R27" i="16"/>
  <c r="R24" i="16"/>
  <c r="R23" i="16"/>
  <c r="R22" i="16"/>
  <c r="R21" i="16"/>
  <c r="R20" i="16"/>
  <c r="R19" i="16"/>
  <c r="R18" i="16"/>
  <c r="R17" i="16"/>
  <c r="R16" i="16"/>
  <c r="T16" i="16"/>
  <c r="S16" i="16" s="1"/>
  <c r="H31" i="16"/>
  <c r="H30" i="16"/>
  <c r="H29" i="16"/>
  <c r="H28" i="16"/>
  <c r="H27" i="16"/>
  <c r="H24" i="16"/>
  <c r="H23" i="16"/>
  <c r="H22" i="16"/>
  <c r="H21" i="16"/>
  <c r="H20" i="16"/>
  <c r="H19" i="16"/>
  <c r="H18" i="16"/>
  <c r="H17" i="16"/>
  <c r="H16" i="16"/>
  <c r="J16" i="16"/>
  <c r="I16" i="16" s="1"/>
  <c r="R33" i="15"/>
  <c r="R31" i="15"/>
  <c r="R30" i="15"/>
  <c r="R29" i="15"/>
  <c r="R28" i="15"/>
  <c r="R27" i="15"/>
  <c r="R25" i="15"/>
  <c r="R24" i="15"/>
  <c r="R23" i="15"/>
  <c r="R21" i="15"/>
  <c r="R20" i="15"/>
  <c r="R19" i="15"/>
  <c r="R18" i="15"/>
  <c r="R17" i="15"/>
  <c r="R16" i="15"/>
  <c r="T16" i="15"/>
  <c r="S16" i="15" s="1"/>
  <c r="H33" i="15"/>
  <c r="H31" i="15"/>
  <c r="H30" i="15"/>
  <c r="H29" i="15"/>
  <c r="H28" i="15"/>
  <c r="H27" i="15"/>
  <c r="H25" i="15"/>
  <c r="H24" i="15"/>
  <c r="H23" i="15"/>
  <c r="H21" i="15"/>
  <c r="H20" i="15"/>
  <c r="H19" i="15"/>
  <c r="H18" i="15"/>
  <c r="H17" i="15"/>
  <c r="H16" i="15"/>
  <c r="J16" i="15"/>
  <c r="I16" i="15" s="1"/>
  <c r="H36" i="25"/>
  <c r="H35" i="25"/>
  <c r="H33" i="25"/>
  <c r="H32" i="25"/>
  <c r="H31" i="25"/>
  <c r="H30" i="25"/>
  <c r="H29" i="25"/>
  <c r="H28" i="25"/>
  <c r="H27" i="25"/>
  <c r="H26" i="25"/>
  <c r="H25" i="25"/>
  <c r="H22" i="25"/>
  <c r="H21" i="25"/>
  <c r="H20" i="25"/>
  <c r="H19" i="25"/>
  <c r="H18" i="25"/>
  <c r="H17" i="25"/>
  <c r="J17" i="25"/>
  <c r="I17" i="25" s="1"/>
  <c r="H16" i="25"/>
  <c r="J16" i="25"/>
  <c r="I16" i="25" s="1"/>
  <c r="I33" i="33" l="1"/>
  <c r="F18" i="15"/>
  <c r="F19" i="15" s="1"/>
  <c r="P18" i="22"/>
  <c r="J31" i="42"/>
  <c r="J22" i="42"/>
  <c r="F23" i="42"/>
  <c r="I29" i="42"/>
  <c r="I31" i="42" s="1"/>
  <c r="I36" i="30"/>
  <c r="P19" i="17"/>
  <c r="P20" i="17" s="1"/>
  <c r="T18" i="17"/>
  <c r="S18" i="17" s="1"/>
  <c r="P18" i="21"/>
  <c r="J17" i="18"/>
  <c r="I17" i="18" s="1"/>
  <c r="R26" i="18"/>
  <c r="O26" i="18" s="1"/>
  <c r="R30" i="22"/>
  <c r="O30" i="22" s="1"/>
  <c r="J17" i="17"/>
  <c r="I17" i="17" s="1"/>
  <c r="R28" i="19"/>
  <c r="O28" i="19" s="1"/>
  <c r="R19" i="17"/>
  <c r="O19" i="17" s="1"/>
  <c r="R27" i="20"/>
  <c r="O27" i="20" s="1"/>
  <c r="H20" i="21"/>
  <c r="E20" i="21" s="1"/>
  <c r="J37" i="30"/>
  <c r="J38" i="30" s="1"/>
  <c r="F17" i="26"/>
  <c r="F18" i="26" s="1"/>
  <c r="F19" i="26" s="1"/>
  <c r="F20" i="26" s="1"/>
  <c r="J16" i="26"/>
  <c r="F19" i="21"/>
  <c r="F20" i="21" s="1"/>
  <c r="F21" i="21" s="1"/>
  <c r="J21" i="21" s="1"/>
  <c r="I21" i="21" s="1"/>
  <c r="J18" i="21"/>
  <c r="I18" i="21" s="1"/>
  <c r="F18" i="20"/>
  <c r="J18" i="25"/>
  <c r="I18" i="25" s="1"/>
  <c r="H22" i="23"/>
  <c r="E22" i="23" s="1"/>
  <c r="J22" i="23" s="1"/>
  <c r="I22" i="23" s="1"/>
  <c r="P18" i="15"/>
  <c r="P18" i="16"/>
  <c r="F18" i="19"/>
  <c r="F19" i="19" s="1"/>
  <c r="F20" i="19" s="1"/>
  <c r="P18" i="20"/>
  <c r="T18" i="20" s="1"/>
  <c r="S18" i="20" s="1"/>
  <c r="H24" i="25"/>
  <c r="E24" i="25" s="1"/>
  <c r="H26" i="18"/>
  <c r="E26" i="18" s="1"/>
  <c r="H28" i="19"/>
  <c r="E28" i="19" s="1"/>
  <c r="R20" i="21"/>
  <c r="O20" i="21" s="1"/>
  <c r="H19" i="17"/>
  <c r="E19" i="17" s="1"/>
  <c r="J18" i="17"/>
  <c r="I18" i="17" s="1"/>
  <c r="T18" i="19"/>
  <c r="S18" i="19" s="1"/>
  <c r="H30" i="22"/>
  <c r="E30" i="22" s="1"/>
  <c r="F18" i="16"/>
  <c r="F19" i="22"/>
  <c r="J19" i="21"/>
  <c r="I19" i="21" s="1"/>
  <c r="P20" i="19"/>
  <c r="T19" i="18"/>
  <c r="S19" i="18" s="1"/>
  <c r="P20" i="18"/>
  <c r="T18" i="18"/>
  <c r="S18" i="18" s="1"/>
  <c r="F19" i="18"/>
  <c r="P21" i="17"/>
  <c r="T20" i="17"/>
  <c r="S20" i="17" s="1"/>
  <c r="T19" i="17"/>
  <c r="S19" i="17" s="1"/>
  <c r="F21" i="17"/>
  <c r="J20" i="17"/>
  <c r="I20" i="17" s="1"/>
  <c r="J19" i="15"/>
  <c r="I19" i="15" s="1"/>
  <c r="F20" i="15"/>
  <c r="J18" i="15"/>
  <c r="I18" i="15" s="1"/>
  <c r="F20" i="25"/>
  <c r="J19" i="25"/>
  <c r="I19" i="25" s="1"/>
  <c r="H27" i="24"/>
  <c r="E27" i="24" s="1"/>
  <c r="J27" i="24" s="1"/>
  <c r="I27" i="24" s="1"/>
  <c r="R22" i="23"/>
  <c r="O22" i="23" s="1"/>
  <c r="T22" i="23" s="1"/>
  <c r="S22" i="23" s="1"/>
  <c r="H27" i="20"/>
  <c r="E27" i="20" s="1"/>
  <c r="J19" i="17"/>
  <c r="I19" i="17" s="1"/>
  <c r="R26" i="16"/>
  <c r="O26" i="16" s="1"/>
  <c r="H26" i="16"/>
  <c r="E26" i="16" s="1"/>
  <c r="H22" i="15"/>
  <c r="E22" i="15" s="1"/>
  <c r="R22" i="15"/>
  <c r="O22" i="15" s="1"/>
  <c r="F21" i="26" l="1"/>
  <c r="J20" i="26"/>
  <c r="I20" i="26" s="1"/>
  <c r="P19" i="22"/>
  <c r="T18" i="22"/>
  <c r="S18" i="22" s="1"/>
  <c r="I21" i="42"/>
  <c r="J21" i="42"/>
  <c r="J23" i="42"/>
  <c r="I23" i="42" s="1"/>
  <c r="F24" i="42"/>
  <c r="J24" i="42" s="1"/>
  <c r="I24" i="42" s="1"/>
  <c r="I22" i="42"/>
  <c r="P19" i="21"/>
  <c r="T18" i="21"/>
  <c r="S18" i="21" s="1"/>
  <c r="J20" i="21"/>
  <c r="I20" i="21" s="1"/>
  <c r="J17" i="26"/>
  <c r="I17" i="26" s="1"/>
  <c r="R38" i="21"/>
  <c r="I37" i="30"/>
  <c r="J22" i="28"/>
  <c r="J30" i="28" s="1"/>
  <c r="I16" i="26"/>
  <c r="F22" i="21"/>
  <c r="F19" i="20"/>
  <c r="J18" i="20"/>
  <c r="I18" i="20" s="1"/>
  <c r="J19" i="19"/>
  <c r="I19" i="19" s="1"/>
  <c r="J18" i="19"/>
  <c r="I18" i="19" s="1"/>
  <c r="T18" i="16"/>
  <c r="S18" i="16" s="1"/>
  <c r="P19" i="16"/>
  <c r="P19" i="20"/>
  <c r="P20" i="20" s="1"/>
  <c r="P19" i="15"/>
  <c r="T18" i="15"/>
  <c r="S18" i="15" s="1"/>
  <c r="F19" i="16"/>
  <c r="J18" i="16"/>
  <c r="I18" i="16" s="1"/>
  <c r="J19" i="22"/>
  <c r="I19" i="22" s="1"/>
  <c r="F20" i="22"/>
  <c r="J22" i="21"/>
  <c r="I22" i="21" s="1"/>
  <c r="F23" i="21"/>
  <c r="P21" i="19"/>
  <c r="T20" i="19"/>
  <c r="S20" i="19" s="1"/>
  <c r="F21" i="19"/>
  <c r="J20" i="19"/>
  <c r="I20" i="19" s="1"/>
  <c r="P21" i="18"/>
  <c r="T20" i="18"/>
  <c r="S20" i="18" s="1"/>
  <c r="F20" i="18"/>
  <c r="J19" i="18"/>
  <c r="I19" i="18" s="1"/>
  <c r="P22" i="17"/>
  <c r="T21" i="17"/>
  <c r="S21" i="17" s="1"/>
  <c r="F22" i="17"/>
  <c r="J21" i="17"/>
  <c r="I21" i="17" s="1"/>
  <c r="F21" i="15"/>
  <c r="J20" i="15"/>
  <c r="I20" i="15" s="1"/>
  <c r="F21" i="25"/>
  <c r="J20" i="25"/>
  <c r="I20" i="25" s="1"/>
  <c r="H38" i="21"/>
  <c r="I27" i="42" l="1"/>
  <c r="I35" i="42" s="1"/>
  <c r="P20" i="22"/>
  <c r="T19" i="22"/>
  <c r="S19" i="22" s="1"/>
  <c r="J27" i="42"/>
  <c r="J35" i="42" s="1"/>
  <c r="P20" i="21"/>
  <c r="T19" i="21"/>
  <c r="S19" i="21" s="1"/>
  <c r="T19" i="20"/>
  <c r="S19" i="20" s="1"/>
  <c r="I22" i="28"/>
  <c r="I30" i="28" s="1"/>
  <c r="J18" i="26"/>
  <c r="J19" i="20"/>
  <c r="I19" i="20" s="1"/>
  <c r="F20" i="20"/>
  <c r="T19" i="16"/>
  <c r="S19" i="16" s="1"/>
  <c r="P20" i="16"/>
  <c r="P20" i="15"/>
  <c r="T19" i="15"/>
  <c r="S19" i="15" s="1"/>
  <c r="F20" i="16"/>
  <c r="J19" i="16"/>
  <c r="I19" i="16" s="1"/>
  <c r="F21" i="22"/>
  <c r="J20" i="22"/>
  <c r="I20" i="22" s="1"/>
  <c r="F24" i="21"/>
  <c r="J23" i="21"/>
  <c r="I23" i="21" s="1"/>
  <c r="P21" i="20"/>
  <c r="T20" i="20"/>
  <c r="S20" i="20" s="1"/>
  <c r="P22" i="19"/>
  <c r="T21" i="19"/>
  <c r="S21" i="19" s="1"/>
  <c r="J21" i="19"/>
  <c r="I21" i="19" s="1"/>
  <c r="F22" i="19"/>
  <c r="T21" i="18"/>
  <c r="S21" i="18" s="1"/>
  <c r="P22" i="18"/>
  <c r="F21" i="18"/>
  <c r="J20" i="18"/>
  <c r="I20" i="18" s="1"/>
  <c r="P23" i="17"/>
  <c r="T22" i="17"/>
  <c r="S22" i="17" s="1"/>
  <c r="F23" i="17"/>
  <c r="J22" i="17"/>
  <c r="I22" i="17" s="1"/>
  <c r="J21" i="15"/>
  <c r="I21" i="15" s="1"/>
  <c r="F22" i="15"/>
  <c r="F22" i="25"/>
  <c r="J21" i="25"/>
  <c r="I21" i="25" s="1"/>
  <c r="P21" i="22" l="1"/>
  <c r="T20" i="22"/>
  <c r="S20" i="22" s="1"/>
  <c r="P21" i="21"/>
  <c r="T20" i="21"/>
  <c r="S20" i="21" s="1"/>
  <c r="I18" i="26"/>
  <c r="F21" i="20"/>
  <c r="J20" i="20"/>
  <c r="I20" i="20" s="1"/>
  <c r="P21" i="15"/>
  <c r="T20" i="15"/>
  <c r="S20" i="15" s="1"/>
  <c r="P21" i="16"/>
  <c r="T20" i="16"/>
  <c r="S20" i="16" s="1"/>
  <c r="J20" i="16"/>
  <c r="I20" i="16" s="1"/>
  <c r="F21" i="16"/>
  <c r="J21" i="22"/>
  <c r="I21" i="22" s="1"/>
  <c r="F22" i="22"/>
  <c r="F25" i="21"/>
  <c r="J24" i="21"/>
  <c r="I24" i="21" s="1"/>
  <c r="P22" i="20"/>
  <c r="T21" i="20"/>
  <c r="S21" i="20" s="1"/>
  <c r="P23" i="19"/>
  <c r="T22" i="19"/>
  <c r="S22" i="19" s="1"/>
  <c r="F23" i="19"/>
  <c r="J22" i="19"/>
  <c r="I22" i="19" s="1"/>
  <c r="P23" i="18"/>
  <c r="T22" i="18"/>
  <c r="S22" i="18" s="1"/>
  <c r="F22" i="18"/>
  <c r="J21" i="18"/>
  <c r="I21" i="18" s="1"/>
  <c r="P24" i="17"/>
  <c r="T23" i="17"/>
  <c r="S23" i="17" s="1"/>
  <c r="F24" i="17"/>
  <c r="J23" i="17"/>
  <c r="I23" i="17" s="1"/>
  <c r="F23" i="15"/>
  <c r="J22" i="15"/>
  <c r="I22" i="15" s="1"/>
  <c r="F23" i="25"/>
  <c r="J22" i="25"/>
  <c r="I22" i="25" s="1"/>
  <c r="I38" i="24"/>
  <c r="H38" i="24"/>
  <c r="J38" i="24"/>
  <c r="T21" i="22" l="1"/>
  <c r="S21" i="22" s="1"/>
  <c r="P22" i="22"/>
  <c r="T21" i="21"/>
  <c r="S21" i="21" s="1"/>
  <c r="P22" i="21"/>
  <c r="I31" i="31"/>
  <c r="J31" i="31"/>
  <c r="J19" i="26"/>
  <c r="F22" i="20"/>
  <c r="J21" i="20"/>
  <c r="I21" i="20" s="1"/>
  <c r="P22" i="16"/>
  <c r="T21" i="16"/>
  <c r="S21" i="16" s="1"/>
  <c r="T21" i="15"/>
  <c r="S21" i="15" s="1"/>
  <c r="P22" i="15"/>
  <c r="J21" i="16"/>
  <c r="I21" i="16" s="1"/>
  <c r="F22" i="16"/>
  <c r="F23" i="22"/>
  <c r="J22" i="22"/>
  <c r="I22" i="22" s="1"/>
  <c r="J25" i="21"/>
  <c r="I25" i="21" s="1"/>
  <c r="F26" i="21"/>
  <c r="T22" i="20"/>
  <c r="S22" i="20" s="1"/>
  <c r="P23" i="20"/>
  <c r="P24" i="19"/>
  <c r="T23" i="19"/>
  <c r="S23" i="19" s="1"/>
  <c r="J23" i="19"/>
  <c r="I23" i="19" s="1"/>
  <c r="F24" i="19"/>
  <c r="T23" i="18"/>
  <c r="S23" i="18" s="1"/>
  <c r="P24" i="18"/>
  <c r="F23" i="18"/>
  <c r="J22" i="18"/>
  <c r="I22" i="18" s="1"/>
  <c r="P25" i="17"/>
  <c r="T24" i="17"/>
  <c r="S24" i="17" s="1"/>
  <c r="F25" i="17"/>
  <c r="J24" i="17"/>
  <c r="I24" i="17" s="1"/>
  <c r="F24" i="15"/>
  <c r="J23" i="15"/>
  <c r="I23" i="15" s="1"/>
  <c r="F24" i="25"/>
  <c r="J23" i="25"/>
  <c r="T22" i="22" l="1"/>
  <c r="S22" i="22" s="1"/>
  <c r="P23" i="22"/>
  <c r="P23" i="21"/>
  <c r="T22" i="21"/>
  <c r="S22" i="21" s="1"/>
  <c r="I19" i="26"/>
  <c r="I22" i="26" s="1"/>
  <c r="I34" i="26" s="1"/>
  <c r="J22" i="20"/>
  <c r="I22" i="20" s="1"/>
  <c r="F23" i="20"/>
  <c r="P23" i="15"/>
  <c r="T22" i="15"/>
  <c r="S22" i="15" s="1"/>
  <c r="P23" i="16"/>
  <c r="T22" i="16"/>
  <c r="S22" i="16" s="1"/>
  <c r="J22" i="16"/>
  <c r="I22" i="16" s="1"/>
  <c r="F23" i="16"/>
  <c r="J23" i="22"/>
  <c r="I23" i="22" s="1"/>
  <c r="F24" i="22"/>
  <c r="J26" i="21"/>
  <c r="F27" i="21"/>
  <c r="P24" i="20"/>
  <c r="T23" i="20"/>
  <c r="S23" i="20" s="1"/>
  <c r="P25" i="19"/>
  <c r="T24" i="19"/>
  <c r="S24" i="19" s="1"/>
  <c r="F25" i="19"/>
  <c r="J24" i="19"/>
  <c r="I24" i="19" s="1"/>
  <c r="P25" i="18"/>
  <c r="T24" i="18"/>
  <c r="S24" i="18" s="1"/>
  <c r="J23" i="18"/>
  <c r="I23" i="18" s="1"/>
  <c r="F24" i="18"/>
  <c r="T25" i="17"/>
  <c r="S25" i="17" s="1"/>
  <c r="P26" i="17"/>
  <c r="F26" i="17"/>
  <c r="J25" i="17"/>
  <c r="I25" i="17" s="1"/>
  <c r="F25" i="15"/>
  <c r="J24" i="15"/>
  <c r="I24" i="15" s="1"/>
  <c r="F25" i="25"/>
  <c r="J24" i="25"/>
  <c r="I24" i="25" s="1"/>
  <c r="H34" i="23"/>
  <c r="H37" i="25"/>
  <c r="S34" i="23"/>
  <c r="I34" i="23"/>
  <c r="P24" i="22" l="1"/>
  <c r="T23" i="22"/>
  <c r="S23" i="22" s="1"/>
  <c r="T23" i="21"/>
  <c r="S23" i="21" s="1"/>
  <c r="P24" i="21"/>
  <c r="J23" i="20"/>
  <c r="I23" i="20" s="1"/>
  <c r="F24" i="20"/>
  <c r="T23" i="16"/>
  <c r="S23" i="16" s="1"/>
  <c r="P24" i="16"/>
  <c r="T23" i="15"/>
  <c r="S23" i="15" s="1"/>
  <c r="P24" i="15"/>
  <c r="J23" i="16"/>
  <c r="I23" i="16" s="1"/>
  <c r="F24" i="16"/>
  <c r="F25" i="22"/>
  <c r="J24" i="22"/>
  <c r="I24" i="22" s="1"/>
  <c r="F28" i="21"/>
  <c r="J27" i="21"/>
  <c r="I26" i="21"/>
  <c r="P25" i="20"/>
  <c r="T24" i="20"/>
  <c r="S24" i="20" s="1"/>
  <c r="P26" i="19"/>
  <c r="T25" i="19"/>
  <c r="S25" i="19" s="1"/>
  <c r="J25" i="19"/>
  <c r="I25" i="19" s="1"/>
  <c r="F26" i="19"/>
  <c r="P26" i="18"/>
  <c r="T25" i="18"/>
  <c r="F25" i="18"/>
  <c r="J24" i="18"/>
  <c r="I24" i="18" s="1"/>
  <c r="T26" i="17"/>
  <c r="P27" i="17"/>
  <c r="J26" i="17"/>
  <c r="F27" i="17"/>
  <c r="J25" i="15"/>
  <c r="I25" i="15" s="1"/>
  <c r="F26" i="15"/>
  <c r="J25" i="25"/>
  <c r="F26" i="25"/>
  <c r="R34" i="23"/>
  <c r="T34" i="23"/>
  <c r="R38" i="20"/>
  <c r="H38" i="20"/>
  <c r="J34" i="23"/>
  <c r="R41" i="22"/>
  <c r="H41" i="22"/>
  <c r="H37" i="17"/>
  <c r="T24" i="22" l="1"/>
  <c r="S24" i="22" s="1"/>
  <c r="P25" i="22"/>
  <c r="P25" i="21"/>
  <c r="T24" i="21"/>
  <c r="S24" i="21" s="1"/>
  <c r="J21" i="26"/>
  <c r="J22" i="26" s="1"/>
  <c r="J34" i="26" s="1"/>
  <c r="J24" i="20"/>
  <c r="I24" i="20" s="1"/>
  <c r="F25" i="20"/>
  <c r="T24" i="16"/>
  <c r="S24" i="16" s="1"/>
  <c r="P25" i="16"/>
  <c r="P25" i="15"/>
  <c r="T24" i="15"/>
  <c r="S24" i="15" s="1"/>
  <c r="J24" i="16"/>
  <c r="I24" i="16" s="1"/>
  <c r="F25" i="16"/>
  <c r="J25" i="22"/>
  <c r="I25" i="22" s="1"/>
  <c r="F26" i="22"/>
  <c r="F29" i="21"/>
  <c r="J28" i="21"/>
  <c r="I28" i="21" s="1"/>
  <c r="T25" i="20"/>
  <c r="S25" i="20" s="1"/>
  <c r="P26" i="20"/>
  <c r="T26" i="19"/>
  <c r="S26" i="19" s="1"/>
  <c r="P27" i="19"/>
  <c r="F27" i="19"/>
  <c r="J26" i="19"/>
  <c r="I26" i="19" s="1"/>
  <c r="P27" i="18"/>
  <c r="T26" i="18"/>
  <c r="S26" i="18" s="1"/>
  <c r="J25" i="18"/>
  <c r="F26" i="18"/>
  <c r="T27" i="17"/>
  <c r="S27" i="17" s="1"/>
  <c r="P28" i="17"/>
  <c r="F28" i="17"/>
  <c r="J27" i="17"/>
  <c r="I27" i="17" s="1"/>
  <c r="J26" i="15"/>
  <c r="F27" i="15"/>
  <c r="I25" i="25"/>
  <c r="J26" i="25"/>
  <c r="I26" i="25" s="1"/>
  <c r="F27" i="25"/>
  <c r="R34" i="19"/>
  <c r="H39" i="18"/>
  <c r="R37" i="17"/>
  <c r="R39" i="18"/>
  <c r="H34" i="19"/>
  <c r="H32" i="16"/>
  <c r="R32" i="16"/>
  <c r="R34" i="15"/>
  <c r="H34" i="15"/>
  <c r="P26" i="22" l="1"/>
  <c r="T25" i="22"/>
  <c r="S25" i="22" s="1"/>
  <c r="P26" i="21"/>
  <c r="T25" i="21"/>
  <c r="S25" i="21" s="1"/>
  <c r="F23" i="27"/>
  <c r="J22" i="27"/>
  <c r="J25" i="20"/>
  <c r="I25" i="20" s="1"/>
  <c r="F26" i="20"/>
  <c r="T25" i="15"/>
  <c r="S25" i="15" s="1"/>
  <c r="P26" i="15"/>
  <c r="P26" i="16"/>
  <c r="T25" i="16"/>
  <c r="J25" i="16"/>
  <c r="F26" i="16"/>
  <c r="F27" i="22"/>
  <c r="J26" i="22"/>
  <c r="F30" i="21"/>
  <c r="J29" i="21"/>
  <c r="I29" i="21" s="1"/>
  <c r="T26" i="20"/>
  <c r="P27" i="20"/>
  <c r="T27" i="19"/>
  <c r="P28" i="19"/>
  <c r="J27" i="19"/>
  <c r="F28" i="19"/>
  <c r="T27" i="18"/>
  <c r="P28" i="18"/>
  <c r="F27" i="18"/>
  <c r="J26" i="18"/>
  <c r="P29" i="17"/>
  <c r="T28" i="17"/>
  <c r="F29" i="17"/>
  <c r="J28" i="17"/>
  <c r="F28" i="15"/>
  <c r="J27" i="15"/>
  <c r="F28" i="25"/>
  <c r="J27" i="25"/>
  <c r="T26" i="22" l="1"/>
  <c r="S26" i="22" s="1"/>
  <c r="P27" i="22"/>
  <c r="P27" i="21"/>
  <c r="T26" i="21"/>
  <c r="S26" i="21" s="1"/>
  <c r="F24" i="27"/>
  <c r="J23" i="27"/>
  <c r="I23" i="27" s="1"/>
  <c r="I22" i="27"/>
  <c r="F27" i="20"/>
  <c r="J26" i="20"/>
  <c r="T26" i="16"/>
  <c r="S26" i="16" s="1"/>
  <c r="P27" i="16"/>
  <c r="P27" i="15"/>
  <c r="T26" i="15"/>
  <c r="J26" i="16"/>
  <c r="I26" i="16" s="1"/>
  <c r="F27" i="16"/>
  <c r="J27" i="22"/>
  <c r="I27" i="22" s="1"/>
  <c r="F28" i="22"/>
  <c r="I26" i="22"/>
  <c r="J30" i="21"/>
  <c r="I30" i="21" s="1"/>
  <c r="F31" i="21"/>
  <c r="P28" i="20"/>
  <c r="T27" i="20"/>
  <c r="S27" i="20" s="1"/>
  <c r="P29" i="19"/>
  <c r="T28" i="19"/>
  <c r="S28" i="19" s="1"/>
  <c r="F29" i="19"/>
  <c r="J28" i="19"/>
  <c r="I28" i="19" s="1"/>
  <c r="P29" i="18"/>
  <c r="T28" i="18"/>
  <c r="S28" i="18" s="1"/>
  <c r="S27" i="18"/>
  <c r="J27" i="18"/>
  <c r="I27" i="18" s="1"/>
  <c r="F28" i="18"/>
  <c r="I26" i="18"/>
  <c r="S28" i="17"/>
  <c r="P30" i="17"/>
  <c r="T29" i="17"/>
  <c r="S29" i="17" s="1"/>
  <c r="I28" i="17"/>
  <c r="F30" i="17"/>
  <c r="J29" i="17"/>
  <c r="I29" i="17" s="1"/>
  <c r="I27" i="15"/>
  <c r="F29" i="15"/>
  <c r="J28" i="15"/>
  <c r="I28" i="15" s="1"/>
  <c r="F29" i="25"/>
  <c r="J28" i="25"/>
  <c r="I28" i="25" s="1"/>
  <c r="I27" i="25"/>
  <c r="T27" i="22" l="1"/>
  <c r="S27" i="22" s="1"/>
  <c r="P28" i="22"/>
  <c r="T27" i="21"/>
  <c r="P28" i="21"/>
  <c r="J38" i="34"/>
  <c r="J41" i="34" s="1"/>
  <c r="F25" i="27"/>
  <c r="J24" i="27"/>
  <c r="I24" i="27" s="1"/>
  <c r="J27" i="20"/>
  <c r="I27" i="20" s="1"/>
  <c r="F28" i="20"/>
  <c r="T27" i="15"/>
  <c r="S27" i="15" s="1"/>
  <c r="P28" i="15"/>
  <c r="T27" i="16"/>
  <c r="S27" i="16" s="1"/>
  <c r="P28" i="16"/>
  <c r="F28" i="16"/>
  <c r="J27" i="16"/>
  <c r="I27" i="16" s="1"/>
  <c r="F29" i="22"/>
  <c r="J28" i="22"/>
  <c r="F32" i="21"/>
  <c r="J31" i="21"/>
  <c r="I31" i="21" s="1"/>
  <c r="P29" i="20"/>
  <c r="T28" i="20"/>
  <c r="S28" i="20" s="1"/>
  <c r="P30" i="19"/>
  <c r="T29" i="19"/>
  <c r="S29" i="19" s="1"/>
  <c r="J29" i="19"/>
  <c r="F30" i="19"/>
  <c r="T29" i="18"/>
  <c r="P30" i="18"/>
  <c r="F29" i="18"/>
  <c r="J28" i="18"/>
  <c r="I28" i="18" s="1"/>
  <c r="T30" i="17"/>
  <c r="P31" i="17"/>
  <c r="J30" i="17"/>
  <c r="I30" i="17" s="1"/>
  <c r="F31" i="17"/>
  <c r="J29" i="15"/>
  <c r="F30" i="15"/>
  <c r="J29" i="25"/>
  <c r="F30" i="25"/>
  <c r="P29" i="22" l="1"/>
  <c r="T28" i="22"/>
  <c r="S28" i="22" s="1"/>
  <c r="I38" i="34"/>
  <c r="P29" i="21"/>
  <c r="T28" i="21"/>
  <c r="S28" i="21" s="1"/>
  <c r="F26" i="27"/>
  <c r="J25" i="27"/>
  <c r="F29" i="20"/>
  <c r="J28" i="20"/>
  <c r="I28" i="20" s="1"/>
  <c r="P29" i="15"/>
  <c r="T28" i="15"/>
  <c r="S28" i="15" s="1"/>
  <c r="P29" i="16"/>
  <c r="T28" i="16"/>
  <c r="S28" i="16" s="1"/>
  <c r="J28" i="16"/>
  <c r="I28" i="16" s="1"/>
  <c r="F29" i="16"/>
  <c r="J29" i="22"/>
  <c r="F30" i="22"/>
  <c r="I28" i="22"/>
  <c r="F33" i="21"/>
  <c r="J32" i="21"/>
  <c r="I32" i="21" s="1"/>
  <c r="P30" i="20"/>
  <c r="T29" i="20"/>
  <c r="S29" i="20" s="1"/>
  <c r="T30" i="19"/>
  <c r="S30" i="19" s="1"/>
  <c r="P31" i="19"/>
  <c r="I29" i="19"/>
  <c r="F31" i="19"/>
  <c r="J30" i="19"/>
  <c r="I30" i="19" s="1"/>
  <c r="S29" i="18"/>
  <c r="P31" i="18"/>
  <c r="T30" i="18"/>
  <c r="S30" i="18" s="1"/>
  <c r="J29" i="18"/>
  <c r="F30" i="18"/>
  <c r="S30" i="17"/>
  <c r="T31" i="17"/>
  <c r="S31" i="17" s="1"/>
  <c r="P32" i="17"/>
  <c r="F32" i="17"/>
  <c r="J31" i="17"/>
  <c r="I29" i="15"/>
  <c r="F31" i="15"/>
  <c r="J30" i="15"/>
  <c r="I30" i="15" s="1"/>
  <c r="I29" i="25"/>
  <c r="J30" i="25"/>
  <c r="I30" i="25" s="1"/>
  <c r="F31" i="25"/>
  <c r="P30" i="22" l="1"/>
  <c r="T29" i="22"/>
  <c r="F27" i="27"/>
  <c r="F31" i="27"/>
  <c r="J31" i="27" s="1"/>
  <c r="I31" i="27" s="1"/>
  <c r="F30" i="27"/>
  <c r="F29" i="27"/>
  <c r="J29" i="27" s="1"/>
  <c r="I25" i="27"/>
  <c r="P30" i="21"/>
  <c r="T29" i="21"/>
  <c r="S29" i="21" s="1"/>
  <c r="J26" i="27"/>
  <c r="J28" i="27" s="1"/>
  <c r="J29" i="20"/>
  <c r="I29" i="20" s="1"/>
  <c r="F30" i="20"/>
  <c r="P30" i="16"/>
  <c r="T29" i="16"/>
  <c r="S29" i="16" s="1"/>
  <c r="P30" i="15"/>
  <c r="T29" i="15"/>
  <c r="F30" i="16"/>
  <c r="J29" i="16"/>
  <c r="I29" i="16" s="1"/>
  <c r="F31" i="22"/>
  <c r="J30" i="22"/>
  <c r="F34" i="21"/>
  <c r="J33" i="21"/>
  <c r="I33" i="21" s="1"/>
  <c r="T30" i="20"/>
  <c r="S30" i="20" s="1"/>
  <c r="P31" i="20"/>
  <c r="T31" i="19"/>
  <c r="P32" i="19"/>
  <c r="F32" i="19"/>
  <c r="J31" i="19"/>
  <c r="T31" i="18"/>
  <c r="S31" i="18" s="1"/>
  <c r="P32" i="18"/>
  <c r="I29" i="18"/>
  <c r="F31" i="18"/>
  <c r="J30" i="18"/>
  <c r="I30" i="18" s="1"/>
  <c r="P33" i="17"/>
  <c r="T32" i="17"/>
  <c r="F33" i="17"/>
  <c r="J32" i="17"/>
  <c r="I32" i="17" s="1"/>
  <c r="I31" i="17"/>
  <c r="F32" i="15"/>
  <c r="J31" i="15"/>
  <c r="F32" i="25"/>
  <c r="J31" i="25"/>
  <c r="J32" i="27" l="1"/>
  <c r="T30" i="22"/>
  <c r="S30" i="22" s="1"/>
  <c r="P31" i="22"/>
  <c r="I29" i="27"/>
  <c r="I32" i="27" s="1"/>
  <c r="T30" i="21"/>
  <c r="S30" i="21" s="1"/>
  <c r="P31" i="21"/>
  <c r="I26" i="27"/>
  <c r="I28" i="27" s="1"/>
  <c r="J30" i="20"/>
  <c r="I30" i="20" s="1"/>
  <c r="F31" i="20"/>
  <c r="S29" i="15"/>
  <c r="P31" i="15"/>
  <c r="T30" i="15"/>
  <c r="S30" i="15" s="1"/>
  <c r="P31" i="16"/>
  <c r="T31" i="16" s="1"/>
  <c r="S31" i="16" s="1"/>
  <c r="T30" i="16"/>
  <c r="F31" i="16"/>
  <c r="J31" i="16" s="1"/>
  <c r="I31" i="16" s="1"/>
  <c r="J30" i="16"/>
  <c r="I30" i="22"/>
  <c r="F32" i="22"/>
  <c r="J31" i="22"/>
  <c r="I31" i="22" s="1"/>
  <c r="J34" i="21"/>
  <c r="I34" i="21" s="1"/>
  <c r="F35" i="21"/>
  <c r="P32" i="20"/>
  <c r="T31" i="20"/>
  <c r="S31" i="20" s="1"/>
  <c r="S31" i="19"/>
  <c r="P33" i="19"/>
  <c r="T33" i="19" s="1"/>
  <c r="S33" i="19" s="1"/>
  <c r="T32" i="19"/>
  <c r="S32" i="19" s="1"/>
  <c r="F33" i="19"/>
  <c r="J33" i="19" s="1"/>
  <c r="I33" i="19" s="1"/>
  <c r="J32" i="19"/>
  <c r="I32" i="19" s="1"/>
  <c r="I31" i="19"/>
  <c r="P33" i="18"/>
  <c r="T32" i="18"/>
  <c r="J31" i="18"/>
  <c r="I31" i="18" s="1"/>
  <c r="F32" i="18"/>
  <c r="P34" i="17"/>
  <c r="T33" i="17"/>
  <c r="S33" i="17" s="1"/>
  <c r="S32" i="17"/>
  <c r="F34" i="17"/>
  <c r="J33" i="17"/>
  <c r="I31" i="15"/>
  <c r="F33" i="15"/>
  <c r="J33" i="15" s="1"/>
  <c r="I33" i="15" s="1"/>
  <c r="J32" i="15"/>
  <c r="F33" i="25"/>
  <c r="J32" i="25"/>
  <c r="I32" i="25" s="1"/>
  <c r="I31" i="25"/>
  <c r="J34" i="15" l="1"/>
  <c r="P32" i="22"/>
  <c r="T31" i="22"/>
  <c r="S31" i="22" s="1"/>
  <c r="J36" i="27"/>
  <c r="J39" i="27" s="1"/>
  <c r="T31" i="21"/>
  <c r="S31" i="21" s="1"/>
  <c r="P32" i="21"/>
  <c r="I36" i="27"/>
  <c r="J31" i="20"/>
  <c r="I31" i="20" s="1"/>
  <c r="F32" i="20"/>
  <c r="I34" i="15"/>
  <c r="T31" i="15"/>
  <c r="S31" i="15" s="1"/>
  <c r="P32" i="15"/>
  <c r="S30" i="16"/>
  <c r="S32" i="16" s="1"/>
  <c r="T32" i="16"/>
  <c r="I30" i="16"/>
  <c r="I32" i="16" s="1"/>
  <c r="J32" i="16"/>
  <c r="F33" i="22"/>
  <c r="J32" i="22"/>
  <c r="I32" i="22" s="1"/>
  <c r="F36" i="21"/>
  <c r="J35" i="21"/>
  <c r="I35" i="21" s="1"/>
  <c r="P33" i="20"/>
  <c r="T32" i="20"/>
  <c r="S32" i="20" s="1"/>
  <c r="T34" i="19"/>
  <c r="S34" i="19"/>
  <c r="J34" i="19"/>
  <c r="I34" i="19"/>
  <c r="T33" i="18"/>
  <c r="S33" i="18" s="1"/>
  <c r="P34" i="18"/>
  <c r="S32" i="18"/>
  <c r="F33" i="18"/>
  <c r="J32" i="18"/>
  <c r="T34" i="17"/>
  <c r="S34" i="17" s="1"/>
  <c r="P35" i="17"/>
  <c r="J34" i="17"/>
  <c r="I34" i="17" s="1"/>
  <c r="F35" i="17"/>
  <c r="I33" i="17"/>
  <c r="J33" i="25"/>
  <c r="F34" i="25"/>
  <c r="T32" i="22" l="1"/>
  <c r="S32" i="22" s="1"/>
  <c r="P33" i="22"/>
  <c r="T32" i="21"/>
  <c r="S32" i="21" s="1"/>
  <c r="P33" i="21"/>
  <c r="F33" i="20"/>
  <c r="J32" i="20"/>
  <c r="I32" i="20" s="1"/>
  <c r="P33" i="15"/>
  <c r="T33" i="15" s="1"/>
  <c r="S33" i="15" s="1"/>
  <c r="S34" i="15" s="1"/>
  <c r="T32" i="15"/>
  <c r="T34" i="15" s="1"/>
  <c r="J33" i="22"/>
  <c r="I33" i="22" s="1"/>
  <c r="F34" i="22"/>
  <c r="F37" i="21"/>
  <c r="J37" i="21" s="1"/>
  <c r="J36" i="21"/>
  <c r="P34" i="20"/>
  <c r="T33" i="20"/>
  <c r="S33" i="20" s="1"/>
  <c r="P35" i="18"/>
  <c r="T34" i="18"/>
  <c r="J33" i="18"/>
  <c r="I33" i="18" s="1"/>
  <c r="F34" i="18"/>
  <c r="I32" i="18"/>
  <c r="P36" i="17"/>
  <c r="T36" i="17" s="1"/>
  <c r="S36" i="17" s="1"/>
  <c r="S37" i="17" s="1"/>
  <c r="T35" i="17"/>
  <c r="F36" i="17"/>
  <c r="J36" i="17" s="1"/>
  <c r="I36" i="17" s="1"/>
  <c r="I37" i="17" s="1"/>
  <c r="J35" i="17"/>
  <c r="J34" i="25"/>
  <c r="F35" i="25"/>
  <c r="I33" i="25"/>
  <c r="P34" i="22" l="1"/>
  <c r="T33" i="22"/>
  <c r="S33" i="22" s="1"/>
  <c r="T33" i="21"/>
  <c r="S33" i="21" s="1"/>
  <c r="P34" i="21"/>
  <c r="J33" i="20"/>
  <c r="I33" i="20" s="1"/>
  <c r="F34" i="20"/>
  <c r="J37" i="17"/>
  <c r="F35" i="22"/>
  <c r="J34" i="22"/>
  <c r="I34" i="22" s="1"/>
  <c r="I37" i="21"/>
  <c r="I38" i="21" s="1"/>
  <c r="J38" i="21"/>
  <c r="T34" i="20"/>
  <c r="S34" i="20" s="1"/>
  <c r="P35" i="20"/>
  <c r="T35" i="18"/>
  <c r="S35" i="18" s="1"/>
  <c r="P36" i="18"/>
  <c r="S34" i="18"/>
  <c r="J34" i="18"/>
  <c r="I34" i="18" s="1"/>
  <c r="F35" i="18"/>
  <c r="T37" i="17"/>
  <c r="F36" i="25"/>
  <c r="J36" i="25" s="1"/>
  <c r="J35" i="25"/>
  <c r="I35" i="25" s="1"/>
  <c r="T34" i="22" l="1"/>
  <c r="S34" i="22" s="1"/>
  <c r="P35" i="22"/>
  <c r="T34" i="21"/>
  <c r="S34" i="21" s="1"/>
  <c r="P35" i="21"/>
  <c r="F35" i="20"/>
  <c r="J34" i="20"/>
  <c r="I34" i="20" s="1"/>
  <c r="F36" i="22"/>
  <c r="J35" i="22"/>
  <c r="I35" i="22" s="1"/>
  <c r="P36" i="20"/>
  <c r="T35" i="20"/>
  <c r="P37" i="18"/>
  <c r="T36" i="18"/>
  <c r="S36" i="18" s="1"/>
  <c r="J35" i="18"/>
  <c r="I35" i="18" s="1"/>
  <c r="F36" i="18"/>
  <c r="I36" i="25"/>
  <c r="I37" i="25" s="1"/>
  <c r="J37" i="25"/>
  <c r="P36" i="22" l="1"/>
  <c r="T35" i="22"/>
  <c r="S35" i="22" s="1"/>
  <c r="P36" i="21"/>
  <c r="T35" i="21"/>
  <c r="F36" i="20"/>
  <c r="J35" i="20"/>
  <c r="F37" i="22"/>
  <c r="J36" i="22"/>
  <c r="I36" i="22" s="1"/>
  <c r="P37" i="20"/>
  <c r="T37" i="20" s="1"/>
  <c r="T36" i="20"/>
  <c r="S36" i="20" s="1"/>
  <c r="T37" i="18"/>
  <c r="P38" i="18"/>
  <c r="T38" i="18" s="1"/>
  <c r="F37" i="18"/>
  <c r="J36" i="18"/>
  <c r="I36" i="18" s="1"/>
  <c r="T36" i="22" l="1"/>
  <c r="S36" i="22" s="1"/>
  <c r="P37" i="22"/>
  <c r="S35" i="21"/>
  <c r="T36" i="21"/>
  <c r="T38" i="21" s="1"/>
  <c r="P37" i="21"/>
  <c r="T37" i="21" s="1"/>
  <c r="S37" i="21" s="1"/>
  <c r="J36" i="20"/>
  <c r="F37" i="20"/>
  <c r="J37" i="20" s="1"/>
  <c r="I37" i="20" s="1"/>
  <c r="J37" i="22"/>
  <c r="I37" i="22" s="1"/>
  <c r="F38" i="22"/>
  <c r="S37" i="20"/>
  <c r="S38" i="20" s="1"/>
  <c r="T38" i="20"/>
  <c r="S38" i="18"/>
  <c r="S39" i="18" s="1"/>
  <c r="T39" i="18"/>
  <c r="J37" i="18"/>
  <c r="F38" i="18"/>
  <c r="J38" i="18" s="1"/>
  <c r="P38" i="22" l="1"/>
  <c r="T37" i="22"/>
  <c r="S37" i="22" s="1"/>
  <c r="S38" i="21"/>
  <c r="I36" i="20"/>
  <c r="I38" i="20" s="1"/>
  <c r="J38" i="20"/>
  <c r="F39" i="22"/>
  <c r="J38" i="22"/>
  <c r="I38" i="22" s="1"/>
  <c r="I38" i="18"/>
  <c r="I39" i="18" s="1"/>
  <c r="J39" i="18"/>
  <c r="T38" i="22" l="1"/>
  <c r="P39" i="22"/>
  <c r="F40" i="22"/>
  <c r="J40" i="22" s="1"/>
  <c r="J39" i="22"/>
  <c r="I39" i="22" s="1"/>
  <c r="T39" i="22" l="1"/>
  <c r="S39" i="22" s="1"/>
  <c r="P40" i="22"/>
  <c r="T40" i="22" s="1"/>
  <c r="S40" i="22" s="1"/>
  <c r="S38" i="22"/>
  <c r="T41" i="22"/>
  <c r="I40" i="22"/>
  <c r="I41" i="22" s="1"/>
  <c r="J41" i="22"/>
  <c r="S41" i="22" l="1"/>
  <c r="I39" i="27"/>
  <c r="J34" i="28" l="1"/>
  <c r="I34" i="28"/>
  <c r="H34" i="28"/>
  <c r="H39" i="28" s="1"/>
  <c r="I41" i="34"/>
  <c r="I37" i="28" l="1"/>
  <c r="I39" i="28"/>
  <c r="J37" i="28"/>
  <c r="J39" i="28"/>
</calcChain>
</file>

<file path=xl/comments1.xml><?xml version="1.0" encoding="utf-8"?>
<comments xmlns="http://schemas.openxmlformats.org/spreadsheetml/2006/main">
  <authors>
    <author>Автор</author>
  </authors>
  <commentList>
    <comment ref="E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- 40,7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</t>
        </r>
      </text>
    </comment>
    <comment ref="O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</t>
        </r>
      </text>
    </comment>
    <comment ref="O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Переменная
По тех.карте - 139,7</t>
        </r>
      </text>
    </comment>
    <comment ref="O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Переменная
По тех.карте - 139,7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Переменная
По тех.карте - 24,3
</t>
        </r>
      </text>
    </comment>
    <comment ref="O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Переменная
По тех.карте - 24,3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Переменная
По тех.карте - 139
</t>
        </r>
      </text>
    </comment>
    <comment ref="O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Переменная
По тех.карте - 139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
</t>
        </r>
      </text>
    </comment>
    <comment ref="O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</t>
        </r>
      </text>
    </comment>
    <comment ref="O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- 139,7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- 24,3</t>
        </r>
      </text>
    </comment>
    <comment ref="O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Переменная
По тех.карте - 24,3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E3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Переменная
По тех.карте - 40,7</t>
        </r>
      </text>
    </comment>
    <comment ref="O3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>Переменная
По тех.карте - 40,7</t>
        </r>
      </text>
    </comment>
  </commentList>
</comments>
</file>

<file path=xl/sharedStrings.xml><?xml version="1.0" encoding="utf-8"?>
<sst xmlns="http://schemas.openxmlformats.org/spreadsheetml/2006/main" count="1746" uniqueCount="189">
  <si>
    <t>кол. уч.</t>
  </si>
  <si>
    <t>общая масса</t>
  </si>
  <si>
    <t>Капуста</t>
  </si>
  <si>
    <t>Винегрет овощной</t>
  </si>
  <si>
    <t>Свекла</t>
  </si>
  <si>
    <t>Масло растительное</t>
  </si>
  <si>
    <t>Картофель</t>
  </si>
  <si>
    <t>Морковь</t>
  </si>
  <si>
    <t>Огурцы соленные</t>
  </si>
  <si>
    <t>Лук репчатый</t>
  </si>
  <si>
    <t>Сахар</t>
  </si>
  <si>
    <t>Лимонная кислота</t>
  </si>
  <si>
    <t>Яблоко</t>
  </si>
  <si>
    <t>Изюм</t>
  </si>
  <si>
    <t>Мука пшеничная</t>
  </si>
  <si>
    <t>Курага</t>
  </si>
  <si>
    <t>Горох</t>
  </si>
  <si>
    <t>Сухари</t>
  </si>
  <si>
    <t>Салат из свеклы</t>
  </si>
  <si>
    <t>Крупа гречневая</t>
  </si>
  <si>
    <t>Пряник</t>
  </si>
  <si>
    <t>Суп картофельный с горохом</t>
  </si>
  <si>
    <t>Чеснок</t>
  </si>
  <si>
    <t>Груша</t>
  </si>
  <si>
    <t>Каша гречневая рассыпчатая</t>
  </si>
  <si>
    <t>Масло сливочное</t>
  </si>
  <si>
    <t>Суп -хинкал с говядиной</t>
  </si>
  <si>
    <t>Яблоки</t>
  </si>
  <si>
    <t>Салат из свежих помидоров с луком</t>
  </si>
  <si>
    <t>Суп рисовый с говядиной (харчо)</t>
  </si>
  <si>
    <t>Томатная паста</t>
  </si>
  <si>
    <t>Птица тушенная</t>
  </si>
  <si>
    <t>Плов из птицы</t>
  </si>
  <si>
    <t>Салат из свеклы с кураги и изюмом</t>
  </si>
  <si>
    <t>Пюре из картофеля</t>
  </si>
  <si>
    <t>Хлеб</t>
  </si>
  <si>
    <t>Борщ из свежей капусты с картофелем</t>
  </si>
  <si>
    <t>ИТОГО</t>
  </si>
  <si>
    <t>Макароны отварные</t>
  </si>
  <si>
    <t xml:space="preserve">Макароны </t>
  </si>
  <si>
    <t>Макароны</t>
  </si>
  <si>
    <t>цена за кг.</t>
  </si>
  <si>
    <t>Дни</t>
  </si>
  <si>
    <t>порция на 1 уч.</t>
  </si>
  <si>
    <t>цена за ед.</t>
  </si>
  <si>
    <t>общая сумма</t>
  </si>
  <si>
    <t>2 - день</t>
  </si>
  <si>
    <t>Наименование блюд</t>
  </si>
  <si>
    <t>3 - день</t>
  </si>
  <si>
    <t>4 - день</t>
  </si>
  <si>
    <t>Макаронны</t>
  </si>
  <si>
    <t>Макаронны (хинкал)</t>
  </si>
  <si>
    <t>Суп картофельный с макаронными изделиями</t>
  </si>
  <si>
    <t>Наменование продуктов</t>
  </si>
  <si>
    <t>Мясо птицы</t>
  </si>
  <si>
    <t>5 - день</t>
  </si>
  <si>
    <t>6 - день</t>
  </si>
  <si>
    <t>7 - день</t>
  </si>
  <si>
    <t>Сок (нектар фруктовый)</t>
  </si>
  <si>
    <t>8 - день</t>
  </si>
  <si>
    <t>9 - день</t>
  </si>
  <si>
    <t>10 - день</t>
  </si>
  <si>
    <t>Молоко</t>
  </si>
  <si>
    <t>Банан</t>
  </si>
  <si>
    <t>Гуляш из говядины</t>
  </si>
  <si>
    <t>Рассольник с перловой круппой</t>
  </si>
  <si>
    <t>Крупа перловая</t>
  </si>
  <si>
    <t>Сухофрукты</t>
  </si>
  <si>
    <t xml:space="preserve">Помидоры </t>
  </si>
  <si>
    <t xml:space="preserve">Сухофрукты </t>
  </si>
  <si>
    <t>Фарш говядины</t>
  </si>
  <si>
    <t>Салат из свеклы, моркови и зеленного горошка</t>
  </si>
  <si>
    <t>Вода</t>
  </si>
  <si>
    <t>Мясо говядины</t>
  </si>
  <si>
    <t>Картофель отварной</t>
  </si>
  <si>
    <t>Птица отварная</t>
  </si>
  <si>
    <t>11 - день</t>
  </si>
  <si>
    <t>Говядина отварная</t>
  </si>
  <si>
    <t>Крупа рисовая</t>
  </si>
  <si>
    <t>Каша рисовая рассыпчатая</t>
  </si>
  <si>
    <t>Компот из свежих груш</t>
  </si>
  <si>
    <t>Компот из свежих яблок</t>
  </si>
  <si>
    <t>подпись</t>
  </si>
  <si>
    <t>Меню - требование на выдачу продуктов питания для детей 1-4 классов</t>
  </si>
  <si>
    <t xml:space="preserve"> МКОУ "Буртанинская НОШ" </t>
  </si>
  <si>
    <t>на 2 Сентября 2020 г.</t>
  </si>
  <si>
    <t>2 - СМЕНА</t>
  </si>
  <si>
    <t>1 - СМЕНА</t>
  </si>
  <si>
    <t>на 3 Сентября 2020 г.</t>
  </si>
  <si>
    <t>_________________</t>
  </si>
  <si>
    <t xml:space="preserve">    </t>
  </si>
  <si>
    <t xml:space="preserve"> расшифровка подписи</t>
  </si>
  <si>
    <t>Принял (повар):</t>
  </si>
  <si>
    <t>на 4 Сентября 2020 г.</t>
  </si>
  <si>
    <t>на 5 Сентября 2020 г.</t>
  </si>
  <si>
    <t>на 7 Сентября 2020 г.</t>
  </si>
  <si>
    <t>на 8 Сентября 2020 г.</t>
  </si>
  <si>
    <t>на 10 Сентября 2020 г.</t>
  </si>
  <si>
    <t>на 11 Сентября 2020 г.</t>
  </si>
  <si>
    <t>12 - день</t>
  </si>
  <si>
    <t xml:space="preserve">Салат из моркови с яблоками и изюмом </t>
  </si>
  <si>
    <t>Выдал:</t>
  </si>
  <si>
    <t>Компот из смесы сухофруктов</t>
  </si>
  <si>
    <t>Котлеты из говядина</t>
  </si>
  <si>
    <t>Салат из свежей капусты</t>
  </si>
  <si>
    <t>Горошек консер.</t>
  </si>
  <si>
    <t xml:space="preserve">                                                    УТВЕРЖДАЮ:</t>
  </si>
  <si>
    <t>Директор:</t>
  </si>
  <si>
    <t>Магомедова П.М.</t>
  </si>
  <si>
    <t xml:space="preserve">         подпись</t>
  </si>
  <si>
    <t>расшифровка подписи</t>
  </si>
  <si>
    <t>Мясо курицы</t>
  </si>
  <si>
    <t>Специи</t>
  </si>
  <si>
    <t>Таматная паста</t>
  </si>
  <si>
    <t>Горох колотый</t>
  </si>
  <si>
    <t>2 - День Вторник</t>
  </si>
  <si>
    <t>5 - День Пятница</t>
  </si>
  <si>
    <t>3 - День Среда</t>
  </si>
  <si>
    <t>Компот из Сухофруктов</t>
  </si>
  <si>
    <t>4 - День Четверг</t>
  </si>
  <si>
    <t>6 - День Суббота</t>
  </si>
  <si>
    <t>8 - День Вторник</t>
  </si>
  <si>
    <t>9 - День Среда</t>
  </si>
  <si>
    <t>10 - День Четверг</t>
  </si>
  <si>
    <t>11 - День Пятница</t>
  </si>
  <si>
    <t>1 - День Понедельник</t>
  </si>
  <si>
    <t>Кампот из смеси сухофруктов</t>
  </si>
  <si>
    <t>Макаронные изделия</t>
  </si>
  <si>
    <t xml:space="preserve">Пюре из картофеля </t>
  </si>
  <si>
    <t>12 - День Суббота</t>
  </si>
  <si>
    <t>на 1 октября 2020 г.</t>
  </si>
  <si>
    <t>на 12 октября 2020 г.</t>
  </si>
  <si>
    <t>Гуляш из курицы</t>
  </si>
  <si>
    <t>Крупа гречневая</t>
  </si>
  <si>
    <t>Масло сливочное</t>
  </si>
  <si>
    <t>Суп гороховый</t>
  </si>
  <si>
    <t>Соль</t>
  </si>
  <si>
    <t>Тефтели мясные</t>
  </si>
  <si>
    <t>Макаронные изделия отварные с маслом</t>
  </si>
  <si>
    <t>Макаронные изделия</t>
  </si>
  <si>
    <t>Салат из свеклы с яблоком</t>
  </si>
  <si>
    <t>Плов с говядиной</t>
  </si>
  <si>
    <t>Мясо</t>
  </si>
  <si>
    <t>Салат из капусты с горошком</t>
  </si>
  <si>
    <t>Салат овощной</t>
  </si>
  <si>
    <t>Масло подсолнечное</t>
  </si>
  <si>
    <t>Горошек зеленый, консервы</t>
  </si>
  <si>
    <t>Соль поваренная</t>
  </si>
  <si>
    <t>Меню - требование на выдачу продуктов питания для учащихся 1-4 классов</t>
  </si>
  <si>
    <t>Сок фруктовый производственный</t>
  </si>
  <si>
    <t>Говядина</t>
  </si>
  <si>
    <t>Лук</t>
  </si>
  <si>
    <t>Какао с молоком</t>
  </si>
  <si>
    <t>Молоко пастеризованное 3,5% жирности</t>
  </si>
  <si>
    <t>Какао-порошок</t>
  </si>
  <si>
    <t>Сахар-песок</t>
  </si>
  <si>
    <t>Печенье</t>
  </si>
  <si>
    <t>Суп-хинкал с говядиной</t>
  </si>
  <si>
    <t>Хинкал производственный</t>
  </si>
  <si>
    <t>Подлива из фарша говядины</t>
  </si>
  <si>
    <t>Фарш из говядины</t>
  </si>
  <si>
    <t>Компот из сухофруктов</t>
  </si>
  <si>
    <t>7-день Понедельник</t>
  </si>
  <si>
    <t>Филе курицы</t>
  </si>
  <si>
    <t>Чай сладкий</t>
  </si>
  <si>
    <t>сахар</t>
  </si>
  <si>
    <t>заварка</t>
  </si>
  <si>
    <t>Каша рисовая молочная</t>
  </si>
  <si>
    <t>Суп куриный с лапшой</t>
  </si>
  <si>
    <t>Мясо куриное</t>
  </si>
  <si>
    <t>Крупа рисовая</t>
  </si>
  <si>
    <t>Яйцо вареное</t>
  </si>
  <si>
    <t>Яйцо</t>
  </si>
  <si>
    <t>на 17 апреля 2023 г.</t>
  </si>
  <si>
    <t>на  18 апреля  2023 г.</t>
  </si>
  <si>
    <t>на  19 апреля  2023 г.</t>
  </si>
  <si>
    <t>на 20 апреля  2023 г.</t>
  </si>
  <si>
    <t>на 21 апреля 2023 г.</t>
  </si>
  <si>
    <t>на 22 апреля 2023 г.</t>
  </si>
  <si>
    <t>на 24 апреля  2023 г.</t>
  </si>
  <si>
    <t>на 25 апреля   2023 г.</t>
  </si>
  <si>
    <t>на 26 апреля 2023 г.</t>
  </si>
  <si>
    <t>на 27 апреля  2023 г.</t>
  </si>
  <si>
    <t>на 28 апреля  2023 г.</t>
  </si>
  <si>
    <t>на 1 апреля  2023 г.</t>
  </si>
  <si>
    <t>Иманалиева М.М.</t>
  </si>
  <si>
    <t>МКОУ "Акушинская СОШ №3"</t>
  </si>
  <si>
    <t>Магомедов М-з.А.</t>
  </si>
  <si>
    <t>Ибрагимова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</si>
</sst>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2" fontId="11" fillId="0" borderId="0" xfId="0" applyNumberFormat="1" applyFont="1" applyAlignment="1">
      <alignment vertical="center"/>
    </xf>
    <xf numFmtId="0" fontId="8" fillId="0" borderId="0" xfId="0" applyFont="1"/>
    <xf numFmtId="2" fontId="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12" fillId="0" borderId="8" xfId="0" applyFont="1" applyBorder="1"/>
    <xf numFmtId="0" fontId="8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4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/>
    </xf>
    <xf numFmtId="0" fontId="3" fillId="5" borderId="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textRotation="90"/>
    </xf>
    <xf numFmtId="0" fontId="1" fillId="5" borderId="12" xfId="0" applyFont="1" applyFill="1" applyBorder="1" applyAlignment="1">
      <alignment horizontal="center" vertical="center" textRotation="90"/>
    </xf>
    <xf numFmtId="0" fontId="1" fillId="5" borderId="13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9900"/>
      <color rgb="FF5D7430"/>
      <color rgb="FF3399FF"/>
      <color rgb="FFFF7C80"/>
      <color rgb="FFFFFF66"/>
      <color rgb="FF6666FF"/>
      <color rgb="FFCCFF33"/>
      <color rgb="FF006600"/>
      <color rgb="FF0033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7"/>
  <sheetViews>
    <sheetView tabSelected="1" topLeftCell="B1" zoomScaleNormal="100" zoomScalePageLayoutView="80" workbookViewId="0">
      <selection activeCell="F43" sqref="F43:J43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0.453125" style="1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28.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148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173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5" customHeight="1" x14ac:dyDescent="0.35">
      <c r="B15" s="78" t="s">
        <v>42</v>
      </c>
      <c r="C15" s="79" t="s">
        <v>47</v>
      </c>
      <c r="D15" s="80" t="s">
        <v>53</v>
      </c>
      <c r="E15" s="86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125</v>
      </c>
      <c r="C16" s="100" t="s">
        <v>144</v>
      </c>
      <c r="D16" s="10" t="s">
        <v>2</v>
      </c>
      <c r="E16" s="4">
        <v>0.04</v>
      </c>
      <c r="F16" s="47">
        <v>79</v>
      </c>
      <c r="G16" s="38">
        <v>40</v>
      </c>
      <c r="H16" s="48">
        <f t="shared" ref="H16:H20" si="0">G16*E16</f>
        <v>1.6</v>
      </c>
      <c r="I16" s="48">
        <f t="shared" ref="I16:I17" si="1">J16*G16</f>
        <v>126.4</v>
      </c>
      <c r="J16" s="48">
        <f t="shared" ref="J16:J17" si="2">F16*E16</f>
        <v>3.16</v>
      </c>
    </row>
    <row r="17" spans="2:10" s="1" customFormat="1" x14ac:dyDescent="0.35">
      <c r="B17" s="104"/>
      <c r="C17" s="101"/>
      <c r="D17" s="22" t="s">
        <v>7</v>
      </c>
      <c r="E17" s="4">
        <v>1.2E-2</v>
      </c>
      <c r="F17" s="47">
        <f>F16</f>
        <v>79</v>
      </c>
      <c r="G17" s="39">
        <v>35</v>
      </c>
      <c r="H17" s="48">
        <f t="shared" si="0"/>
        <v>0.42</v>
      </c>
      <c r="I17" s="48">
        <f t="shared" si="1"/>
        <v>33.18</v>
      </c>
      <c r="J17" s="48">
        <f t="shared" si="2"/>
        <v>0.94800000000000006</v>
      </c>
    </row>
    <row r="18" spans="2:10" s="1" customFormat="1" x14ac:dyDescent="0.35">
      <c r="B18" s="104"/>
      <c r="C18" s="101"/>
      <c r="D18" s="10" t="s">
        <v>145</v>
      </c>
      <c r="E18" s="4">
        <v>5.0000000000000001E-3</v>
      </c>
      <c r="F18" s="47">
        <f>F16</f>
        <v>79</v>
      </c>
      <c r="G18" s="39">
        <v>108</v>
      </c>
      <c r="H18" s="48">
        <f t="shared" si="0"/>
        <v>0.54</v>
      </c>
      <c r="I18" s="48">
        <f>SUM(I16:I17)</f>
        <v>159.58000000000001</v>
      </c>
      <c r="J18" s="48">
        <f>SUM(J16:J17)</f>
        <v>4.1080000000000005</v>
      </c>
    </row>
    <row r="19" spans="2:10" s="1" customFormat="1" x14ac:dyDescent="0.35">
      <c r="B19" s="104"/>
      <c r="C19" s="101"/>
      <c r="D19" s="10" t="s">
        <v>147</v>
      </c>
      <c r="E19" s="4">
        <v>6.9999999999999999E-4</v>
      </c>
      <c r="F19" s="47">
        <f t="shared" ref="F19" si="3">F17</f>
        <v>79</v>
      </c>
      <c r="G19" s="39">
        <v>20</v>
      </c>
      <c r="H19" s="48">
        <f t="shared" si="0"/>
        <v>1.4E-2</v>
      </c>
      <c r="I19" s="48">
        <f t="shared" ref="I19:I21" si="4">SUM(I17:I18)</f>
        <v>192.76000000000002</v>
      </c>
      <c r="J19" s="48">
        <f t="shared" ref="J19:J21" si="5">SUM(J17:J18)</f>
        <v>5.0560000000000009</v>
      </c>
    </row>
    <row r="20" spans="2:10" ht="24" customHeight="1" x14ac:dyDescent="0.35">
      <c r="B20" s="104"/>
      <c r="C20" s="101"/>
      <c r="D20" s="88" t="s">
        <v>146</v>
      </c>
      <c r="E20" s="4">
        <v>0.03</v>
      </c>
      <c r="F20" s="47">
        <f>F18</f>
        <v>79</v>
      </c>
      <c r="G20" s="15">
        <v>130</v>
      </c>
      <c r="H20" s="48">
        <f t="shared" si="0"/>
        <v>3.9</v>
      </c>
      <c r="I20" s="48">
        <f t="shared" si="4"/>
        <v>352.34000000000003</v>
      </c>
      <c r="J20" s="48">
        <f t="shared" si="5"/>
        <v>9.1640000000000015</v>
      </c>
    </row>
    <row r="21" spans="2:10" ht="24" customHeight="1" x14ac:dyDescent="0.35">
      <c r="B21" s="104"/>
      <c r="C21" s="102"/>
      <c r="D21" s="88"/>
      <c r="E21" s="4"/>
      <c r="F21" s="47"/>
      <c r="G21" s="15"/>
      <c r="H21" s="58">
        <f>SUM(H15:H20)</f>
        <v>6.4740000000000002</v>
      </c>
      <c r="I21" s="61">
        <f t="shared" si="4"/>
        <v>545.1</v>
      </c>
      <c r="J21" s="61">
        <f t="shared" si="5"/>
        <v>14.220000000000002</v>
      </c>
    </row>
    <row r="22" spans="2:10" ht="15.75" customHeight="1" x14ac:dyDescent="0.35">
      <c r="B22" s="104"/>
      <c r="C22" s="94" t="s">
        <v>132</v>
      </c>
      <c r="D22" s="10" t="s">
        <v>111</v>
      </c>
      <c r="E22" s="4">
        <v>8.0320000000000003E-2</v>
      </c>
      <c r="F22" s="47">
        <f>F16</f>
        <v>79</v>
      </c>
      <c r="G22" s="37">
        <v>190</v>
      </c>
      <c r="H22" s="33">
        <f>G22*E22</f>
        <v>15.2608</v>
      </c>
      <c r="I22" s="41">
        <f t="shared" ref="I22:I26" si="6">J22*G22</f>
        <v>1205.6032</v>
      </c>
      <c r="J22" s="41">
        <f t="shared" ref="J22:J26" si="7">F22*E22</f>
        <v>6.3452799999999998</v>
      </c>
    </row>
    <row r="23" spans="2:10" ht="15.75" customHeight="1" x14ac:dyDescent="0.35">
      <c r="B23" s="104"/>
      <c r="C23" s="95"/>
      <c r="D23" s="10" t="s">
        <v>5</v>
      </c>
      <c r="E23" s="4">
        <v>2.4629999999999999E-2</v>
      </c>
      <c r="F23" s="47">
        <f t="shared" ref="F23:F25" si="8">F22</f>
        <v>79</v>
      </c>
      <c r="G23" s="37">
        <v>108</v>
      </c>
      <c r="H23" s="33">
        <f t="shared" ref="H23:H26" si="9">G23*E23</f>
        <v>2.66004</v>
      </c>
      <c r="I23" s="41">
        <f t="shared" si="6"/>
        <v>210.14315999999999</v>
      </c>
      <c r="J23" s="41">
        <f t="shared" si="7"/>
        <v>1.94577</v>
      </c>
    </row>
    <row r="24" spans="2:10" ht="15.75" customHeight="1" x14ac:dyDescent="0.35">
      <c r="B24" s="104"/>
      <c r="C24" s="95"/>
      <c r="D24" s="10" t="s">
        <v>7</v>
      </c>
      <c r="E24" s="4">
        <v>3.3610000000000001E-2</v>
      </c>
      <c r="F24" s="47">
        <f t="shared" si="8"/>
        <v>79</v>
      </c>
      <c r="G24" s="37">
        <v>35</v>
      </c>
      <c r="H24" s="33">
        <f t="shared" si="9"/>
        <v>1.17635</v>
      </c>
      <c r="I24" s="41">
        <f t="shared" si="6"/>
        <v>92.931650000000005</v>
      </c>
      <c r="J24" s="41">
        <f t="shared" si="7"/>
        <v>2.6551900000000002</v>
      </c>
    </row>
    <row r="25" spans="2:10" ht="15.75" customHeight="1" x14ac:dyDescent="0.35">
      <c r="B25" s="104"/>
      <c r="C25" s="95"/>
      <c r="D25" s="10" t="s">
        <v>9</v>
      </c>
      <c r="E25" s="4">
        <v>3.4610000000000002E-2</v>
      </c>
      <c r="F25" s="47">
        <f t="shared" si="8"/>
        <v>79</v>
      </c>
      <c r="G25" s="37">
        <v>25</v>
      </c>
      <c r="H25" s="33">
        <f t="shared" si="9"/>
        <v>0.86525000000000007</v>
      </c>
      <c r="I25" s="41">
        <f t="shared" si="6"/>
        <v>68.35475000000001</v>
      </c>
      <c r="J25" s="41">
        <f t="shared" si="7"/>
        <v>2.7341900000000003</v>
      </c>
    </row>
    <row r="26" spans="2:10" ht="15.75" customHeight="1" x14ac:dyDescent="0.35">
      <c r="B26" s="104"/>
      <c r="C26" s="95"/>
      <c r="D26" s="10" t="s">
        <v>30</v>
      </c>
      <c r="E26" s="4">
        <v>2.4809999999999999E-2</v>
      </c>
      <c r="F26" s="47">
        <f>F25</f>
        <v>79</v>
      </c>
      <c r="G26" s="37">
        <v>200</v>
      </c>
      <c r="H26" s="33">
        <f t="shared" si="9"/>
        <v>4.9619999999999997</v>
      </c>
      <c r="I26" s="41">
        <f t="shared" si="6"/>
        <v>391.99799999999999</v>
      </c>
      <c r="J26" s="41">
        <f t="shared" si="7"/>
        <v>1.9599899999999999</v>
      </c>
    </row>
    <row r="27" spans="2:10" ht="15.75" customHeight="1" x14ac:dyDescent="0.35">
      <c r="B27" s="104"/>
      <c r="C27" s="95"/>
      <c r="D27" s="10" t="s">
        <v>72</v>
      </c>
      <c r="E27" s="4">
        <v>9.0609999999999982E-2</v>
      </c>
      <c r="F27" s="47">
        <f>F26</f>
        <v>79</v>
      </c>
      <c r="G27" s="37"/>
      <c r="H27" s="33"/>
      <c r="I27" s="41"/>
      <c r="J27" s="41"/>
    </row>
    <row r="28" spans="2:10" ht="15.75" customHeight="1" x14ac:dyDescent="0.35">
      <c r="B28" s="104"/>
      <c r="C28" s="96"/>
      <c r="D28" s="10"/>
      <c r="E28" s="70"/>
      <c r="F28" s="47"/>
      <c r="G28" s="37"/>
      <c r="H28" s="58">
        <f>SUM(H22:H27)</f>
        <v>24.924439999999997</v>
      </c>
      <c r="I28" s="58">
        <f>SUM(I22:I27)</f>
        <v>1969.0307600000001</v>
      </c>
      <c r="J28" s="58">
        <f>SUM(J22:J27)</f>
        <v>15.640419999999999</v>
      </c>
    </row>
    <row r="29" spans="2:10" ht="15.75" customHeight="1" x14ac:dyDescent="0.35">
      <c r="B29" s="104"/>
      <c r="C29" s="97" t="s">
        <v>24</v>
      </c>
      <c r="D29" s="15" t="s">
        <v>133</v>
      </c>
      <c r="E29" s="4">
        <v>5.2310000000000002E-2</v>
      </c>
      <c r="F29" s="15">
        <f>F26</f>
        <v>79</v>
      </c>
      <c r="G29" s="15">
        <v>89.5</v>
      </c>
      <c r="H29" s="41">
        <f>G29*E29</f>
        <v>4.6817450000000003</v>
      </c>
      <c r="I29" s="53">
        <f>J29*G29</f>
        <v>369.85785499999997</v>
      </c>
      <c r="J29" s="53">
        <f>F29*E29</f>
        <v>4.1324899999999998</v>
      </c>
    </row>
    <row r="30" spans="2:10" ht="15.75" customHeight="1" x14ac:dyDescent="0.35">
      <c r="B30" s="104"/>
      <c r="C30" s="98"/>
      <c r="D30" s="10" t="s">
        <v>72</v>
      </c>
      <c r="E30" s="4">
        <v>0.13861000000000007</v>
      </c>
      <c r="F30" s="15">
        <f>F26</f>
        <v>79</v>
      </c>
      <c r="G30" s="15"/>
      <c r="H30" s="41"/>
      <c r="I30" s="53"/>
      <c r="J30" s="53"/>
    </row>
    <row r="31" spans="2:10" ht="15.75" customHeight="1" x14ac:dyDescent="0.35">
      <c r="B31" s="104"/>
      <c r="C31" s="98"/>
      <c r="D31" s="10" t="s">
        <v>134</v>
      </c>
      <c r="E31" s="4">
        <v>2.5610000000000004E-2</v>
      </c>
      <c r="F31" s="15">
        <f>F26</f>
        <v>79</v>
      </c>
      <c r="G31" s="15">
        <v>680</v>
      </c>
      <c r="H31" s="41">
        <f>G31*E31</f>
        <v>17.414800000000003</v>
      </c>
      <c r="I31" s="53">
        <f>J31*G31</f>
        <v>1375.7692000000004</v>
      </c>
      <c r="J31" s="53">
        <f>F31*E31</f>
        <v>2.0231900000000005</v>
      </c>
    </row>
    <row r="32" spans="2:10" ht="15.75" customHeight="1" x14ac:dyDescent="0.35">
      <c r="B32" s="104"/>
      <c r="C32" s="99"/>
      <c r="D32" s="15"/>
      <c r="E32" s="71"/>
      <c r="F32" s="15"/>
      <c r="G32" s="15"/>
      <c r="H32" s="59">
        <f>SUM(H29:H31)</f>
        <v>22.096545000000003</v>
      </c>
      <c r="I32" s="57">
        <f>SUM(I29:I31)</f>
        <v>1745.6270550000004</v>
      </c>
      <c r="J32" s="57">
        <f>SUM(J29:J31)</f>
        <v>6.1556800000000003</v>
      </c>
    </row>
    <row r="33" spans="1:10" ht="15.75" customHeight="1" x14ac:dyDescent="0.35">
      <c r="B33" s="104"/>
      <c r="C33" s="100" t="s">
        <v>126</v>
      </c>
      <c r="D33" s="10" t="s">
        <v>67</v>
      </c>
      <c r="E33" s="4">
        <v>3.0020000000000002E-2</v>
      </c>
      <c r="F33" s="47">
        <v>79</v>
      </c>
      <c r="G33" s="37">
        <v>350</v>
      </c>
      <c r="H33" s="33">
        <f>G33*E33</f>
        <v>10.507</v>
      </c>
      <c r="I33" s="41">
        <f>J33*G33</f>
        <v>830.05300000000011</v>
      </c>
      <c r="J33" s="41">
        <f>F33*E33</f>
        <v>2.3715800000000002</v>
      </c>
    </row>
    <row r="34" spans="1:10" ht="15.75" customHeight="1" x14ac:dyDescent="0.35">
      <c r="B34" s="104"/>
      <c r="C34" s="101"/>
      <c r="D34" s="10" t="s">
        <v>10</v>
      </c>
      <c r="E34" s="4">
        <v>2.0199999999999999E-2</v>
      </c>
      <c r="F34" s="47">
        <f>F33</f>
        <v>79</v>
      </c>
      <c r="G34" s="37">
        <v>60</v>
      </c>
      <c r="H34" s="33">
        <f>G34*E34</f>
        <v>1.212</v>
      </c>
      <c r="I34" s="41">
        <f>J34*G34</f>
        <v>95.74799999999999</v>
      </c>
      <c r="J34" s="41">
        <f>F34*E34</f>
        <v>1.5957999999999999</v>
      </c>
    </row>
    <row r="35" spans="1:10" customFormat="1" ht="15.75" customHeight="1" x14ac:dyDescent="0.35">
      <c r="B35" s="104"/>
      <c r="C35" s="101"/>
      <c r="D35" s="10" t="s">
        <v>72</v>
      </c>
      <c r="E35" s="4">
        <v>0.21061000000000007</v>
      </c>
      <c r="F35" s="47">
        <v>79</v>
      </c>
      <c r="G35" s="37"/>
      <c r="H35" s="33"/>
      <c r="I35" s="41"/>
      <c r="J35" s="41"/>
    </row>
    <row r="36" spans="1:10" s="30" customFormat="1" ht="15.75" customHeight="1" x14ac:dyDescent="0.3">
      <c r="B36" s="104"/>
      <c r="C36" s="102"/>
      <c r="D36" s="10"/>
      <c r="E36" s="70"/>
      <c r="F36" s="47"/>
      <c r="G36" s="37"/>
      <c r="H36" s="58">
        <f>SUM(H33:H35)</f>
        <v>11.718999999999999</v>
      </c>
      <c r="I36" s="59">
        <f>SUM(I33:I35)</f>
        <v>925.80100000000016</v>
      </c>
      <c r="J36" s="59">
        <f>SUM(J33:J35)</f>
        <v>3.9673800000000004</v>
      </c>
    </row>
    <row r="37" spans="1:10" s="32" customFormat="1" ht="15.75" customHeight="1" x14ac:dyDescent="0.3">
      <c r="B37" s="104"/>
      <c r="C37" s="47" t="s">
        <v>27</v>
      </c>
      <c r="D37" s="54" t="s">
        <v>27</v>
      </c>
      <c r="E37" s="4">
        <v>8.0110000000000001E-2</v>
      </c>
      <c r="F37" s="47">
        <f>F16</f>
        <v>79</v>
      </c>
      <c r="G37" s="37">
        <v>80</v>
      </c>
      <c r="H37" s="33">
        <f>G37*E37</f>
        <v>6.4088000000000003</v>
      </c>
      <c r="I37" s="41">
        <f>J37*G37</f>
        <v>506.29520000000002</v>
      </c>
      <c r="J37" s="41">
        <f>F37*E37</f>
        <v>6.3286899999999999</v>
      </c>
    </row>
    <row r="38" spans="1:10" s="30" customFormat="1" ht="15.75" customHeight="1" x14ac:dyDescent="0.3">
      <c r="B38" s="105"/>
      <c r="C38" s="36" t="s">
        <v>35</v>
      </c>
      <c r="D38" s="10" t="s">
        <v>35</v>
      </c>
      <c r="E38" s="4">
        <v>0.10251</v>
      </c>
      <c r="F38" s="47">
        <f>F35</f>
        <v>79</v>
      </c>
      <c r="G38" s="37">
        <v>30</v>
      </c>
      <c r="H38" s="33">
        <f>G38*E38</f>
        <v>3.0752999999999999</v>
      </c>
      <c r="I38" s="41">
        <f>J38*G38</f>
        <v>242.9487</v>
      </c>
      <c r="J38" s="41">
        <f>F38*E38</f>
        <v>8.0982900000000004</v>
      </c>
    </row>
    <row r="39" spans="1:10" s="32" customFormat="1" ht="15.75" customHeight="1" x14ac:dyDescent="0.3">
      <c r="B39" s="106" t="s">
        <v>37</v>
      </c>
      <c r="C39" s="107"/>
      <c r="D39" s="108"/>
      <c r="E39" s="87"/>
      <c r="F39" s="84"/>
      <c r="G39" s="84"/>
      <c r="H39" s="85">
        <f>SUM(H20+H28+H32+H36+H37+H38)</f>
        <v>72.124085000000008</v>
      </c>
      <c r="I39" s="85">
        <f>SUM(I20+I28+I32+I36+I37+I38)</f>
        <v>5742.0427150000005</v>
      </c>
      <c r="J39" s="85">
        <f>SUM(J20+J28+J32+J36+J37+J38)</f>
        <v>49.354460000000003</v>
      </c>
    </row>
    <row r="40" spans="1:10" s="30" customFormat="1" ht="15.75" customHeight="1" x14ac:dyDescent="0.35">
      <c r="A40" s="32"/>
      <c r="B40" s="109" t="s">
        <v>101</v>
      </c>
      <c r="C40" s="109"/>
      <c r="D40" s="46" t="s">
        <v>89</v>
      </c>
      <c r="E40"/>
      <c r="F40" s="110" t="s">
        <v>187</v>
      </c>
      <c r="G40" s="110"/>
      <c r="H40" s="110"/>
      <c r="I40" s="110"/>
      <c r="J40" s="110"/>
    </row>
    <row r="41" spans="1:10" s="30" customFormat="1" ht="15.75" customHeight="1" x14ac:dyDescent="0.35">
      <c r="D41" s="34" t="s">
        <v>82</v>
      </c>
      <c r="E41"/>
      <c r="F41" s="35"/>
      <c r="G41" s="35"/>
      <c r="H41" s="35" t="s">
        <v>91</v>
      </c>
      <c r="I41" s="35"/>
    </row>
    <row r="42" spans="1:10" s="30" customFormat="1" ht="15.75" customHeight="1" x14ac:dyDescent="0.35">
      <c r="E42"/>
      <c r="F42"/>
      <c r="G42"/>
      <c r="H42"/>
      <c r="I42"/>
    </row>
    <row r="43" spans="1:10" s="30" customFormat="1" ht="15.75" customHeight="1" x14ac:dyDescent="0.35">
      <c r="A43" s="32"/>
      <c r="B43" s="111" t="s">
        <v>92</v>
      </c>
      <c r="C43" s="111"/>
      <c r="D43" s="46" t="s">
        <v>89</v>
      </c>
      <c r="E43"/>
      <c r="F43" s="110" t="s">
        <v>188</v>
      </c>
      <c r="G43" s="110"/>
      <c r="H43" s="110"/>
      <c r="I43" s="110"/>
      <c r="J43" s="110"/>
    </row>
    <row r="44" spans="1:10" customFormat="1" ht="15.75" customHeight="1" x14ac:dyDescent="0.35">
      <c r="A44" s="30"/>
      <c r="B44" s="30"/>
      <c r="C44" s="30"/>
      <c r="D44" s="34" t="s">
        <v>82</v>
      </c>
      <c r="F44" s="35"/>
      <c r="G44" s="35"/>
      <c r="H44" s="35" t="s">
        <v>91</v>
      </c>
      <c r="I44" s="35"/>
      <c r="J44" s="30"/>
    </row>
    <row r="45" spans="1:10" customFormat="1" ht="15.75" customHeight="1" x14ac:dyDescent="0.3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customFormat="1" ht="15.75" customHeight="1" x14ac:dyDescent="0.35">
      <c r="A46" s="30"/>
      <c r="B46" s="30"/>
      <c r="C46" s="30"/>
      <c r="D46" s="30"/>
      <c r="E46" s="30"/>
      <c r="F46" s="30"/>
      <c r="G46" s="30"/>
      <c r="H46" s="30"/>
      <c r="I46" s="30"/>
      <c r="J46" s="30"/>
    </row>
    <row r="47" spans="1:10" ht="14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</row>
  </sheetData>
  <mergeCells count="18">
    <mergeCell ref="B11:J11"/>
    <mergeCell ref="B13:J13"/>
    <mergeCell ref="B10:J10"/>
    <mergeCell ref="B3:J3"/>
    <mergeCell ref="H5:J5"/>
    <mergeCell ref="E6:G6"/>
    <mergeCell ref="H6:J6"/>
    <mergeCell ref="B9:J9"/>
    <mergeCell ref="B39:D39"/>
    <mergeCell ref="B40:C40"/>
    <mergeCell ref="F40:J40"/>
    <mergeCell ref="B43:C43"/>
    <mergeCell ref="F43:J43"/>
    <mergeCell ref="C22:C28"/>
    <mergeCell ref="C29:C32"/>
    <mergeCell ref="C33:C36"/>
    <mergeCell ref="B16:B38"/>
    <mergeCell ref="C16:C21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L51"/>
  <sheetViews>
    <sheetView zoomScaleNormal="100" zoomScalePageLayoutView="80" workbookViewId="0">
      <selection activeCell="M19" sqref="M19"/>
    </sheetView>
  </sheetViews>
  <sheetFormatPr defaultColWidth="9.1796875" defaultRowHeight="13" x14ac:dyDescent="0.35"/>
  <cols>
    <col min="1" max="1" width="0.7265625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3.1796875" style="11" customWidth="1"/>
    <col min="9" max="9" width="11.54296875" style="11" bestFit="1" customWidth="1"/>
    <col min="10" max="10" width="7.54296875" style="17" customWidth="1"/>
    <col min="11" max="11" width="9.1796875" style="11" customWidth="1"/>
    <col min="12" max="16384" width="9.1796875" style="11"/>
  </cols>
  <sheetData>
    <row r="2" spans="2:10" ht="25.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182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123</v>
      </c>
      <c r="C16" s="129" t="s">
        <v>135</v>
      </c>
      <c r="D16" s="36" t="s">
        <v>114</v>
      </c>
      <c r="E16" s="4">
        <v>3.5700000000000003E-2</v>
      </c>
      <c r="F16" s="47">
        <v>79</v>
      </c>
      <c r="G16" s="38">
        <v>54</v>
      </c>
      <c r="H16" s="33">
        <f t="shared" ref="H16:H21" si="0">G16*E16</f>
        <v>1.9278000000000002</v>
      </c>
      <c r="I16" s="41">
        <f t="shared" ref="I16:I21" si="1">J16*G16</f>
        <v>152.2962</v>
      </c>
      <c r="J16" s="6">
        <f t="shared" ref="J16:J21" si="2">F16*E16</f>
        <v>2.8203</v>
      </c>
    </row>
    <row r="17" spans="2:12" s="1" customFormat="1" ht="12.75" customHeight="1" x14ac:dyDescent="0.35">
      <c r="B17" s="104"/>
      <c r="C17" s="129"/>
      <c r="D17" s="36" t="s">
        <v>150</v>
      </c>
      <c r="E17" s="4">
        <v>0.105</v>
      </c>
      <c r="F17" s="47">
        <v>79</v>
      </c>
      <c r="G17" s="38">
        <v>430</v>
      </c>
      <c r="H17" s="33">
        <f t="shared" si="0"/>
        <v>45.15</v>
      </c>
      <c r="I17" s="41">
        <f t="shared" si="1"/>
        <v>3566.85</v>
      </c>
      <c r="J17" s="6">
        <f t="shared" si="2"/>
        <v>8.2949999999999999</v>
      </c>
    </row>
    <row r="18" spans="2:12" s="1" customFormat="1" x14ac:dyDescent="0.35">
      <c r="B18" s="104"/>
      <c r="C18" s="129"/>
      <c r="D18" s="36" t="s">
        <v>7</v>
      </c>
      <c r="E18" s="4">
        <v>2.0700000000000007E-2</v>
      </c>
      <c r="F18" s="47">
        <f>F16</f>
        <v>79</v>
      </c>
      <c r="G18" s="40">
        <v>35</v>
      </c>
      <c r="H18" s="33">
        <f t="shared" si="0"/>
        <v>0.72450000000000025</v>
      </c>
      <c r="I18" s="41">
        <f t="shared" si="1"/>
        <v>57.235500000000016</v>
      </c>
      <c r="J18" s="6">
        <f t="shared" si="2"/>
        <v>1.6353000000000004</v>
      </c>
    </row>
    <row r="19" spans="2:12" s="1" customFormat="1" x14ac:dyDescent="0.35">
      <c r="B19" s="104"/>
      <c r="C19" s="129"/>
      <c r="D19" s="36" t="s">
        <v>9</v>
      </c>
      <c r="E19" s="4">
        <v>2.3699999999999999E-2</v>
      </c>
      <c r="F19" s="47">
        <f>F18</f>
        <v>79</v>
      </c>
      <c r="G19" s="37">
        <v>25</v>
      </c>
      <c r="H19" s="33">
        <f t="shared" si="0"/>
        <v>0.59250000000000003</v>
      </c>
      <c r="I19" s="41">
        <f t="shared" si="1"/>
        <v>46.807499999999997</v>
      </c>
      <c r="J19" s="6">
        <f t="shared" si="2"/>
        <v>1.8722999999999999</v>
      </c>
    </row>
    <row r="20" spans="2:12" s="1" customFormat="1" x14ac:dyDescent="0.35">
      <c r="B20" s="104"/>
      <c r="C20" s="129"/>
      <c r="D20" s="36" t="s">
        <v>30</v>
      </c>
      <c r="E20" s="4">
        <v>2.3E-3</v>
      </c>
      <c r="F20" s="47">
        <f t="shared" ref="F20:F21" si="3">F19</f>
        <v>79</v>
      </c>
      <c r="G20" s="37">
        <v>220</v>
      </c>
      <c r="H20" s="33">
        <f t="shared" si="0"/>
        <v>0.50600000000000001</v>
      </c>
      <c r="I20" s="41">
        <f t="shared" si="1"/>
        <v>39.973999999999997</v>
      </c>
      <c r="J20" s="6">
        <f t="shared" si="2"/>
        <v>0.1817</v>
      </c>
    </row>
    <row r="21" spans="2:12" s="1" customFormat="1" x14ac:dyDescent="0.35">
      <c r="B21" s="104"/>
      <c r="C21" s="129"/>
      <c r="D21" s="36" t="s">
        <v>5</v>
      </c>
      <c r="E21" s="4">
        <v>9.7000000000000003E-3</v>
      </c>
      <c r="F21" s="47">
        <f t="shared" si="3"/>
        <v>79</v>
      </c>
      <c r="G21" s="37">
        <v>108</v>
      </c>
      <c r="H21" s="33">
        <f t="shared" si="0"/>
        <v>1.0476000000000001</v>
      </c>
      <c r="I21" s="41">
        <f t="shared" si="1"/>
        <v>82.760400000000004</v>
      </c>
      <c r="J21" s="6">
        <f t="shared" si="2"/>
        <v>0.76629999999999998</v>
      </c>
    </row>
    <row r="22" spans="2:12" s="1" customFormat="1" x14ac:dyDescent="0.35">
      <c r="B22" s="104"/>
      <c r="C22" s="129"/>
      <c r="D22" s="36" t="s">
        <v>72</v>
      </c>
      <c r="E22" s="5">
        <v>0.1</v>
      </c>
      <c r="F22" s="47">
        <f>F21</f>
        <v>79</v>
      </c>
      <c r="G22" s="37"/>
      <c r="H22" s="33"/>
      <c r="I22" s="41"/>
      <c r="J22" s="6">
        <f>F22*E22</f>
        <v>7.9</v>
      </c>
    </row>
    <row r="23" spans="2:12" s="1" customFormat="1" x14ac:dyDescent="0.35">
      <c r="B23" s="104"/>
      <c r="C23" s="129"/>
      <c r="D23" s="36"/>
      <c r="E23" s="3"/>
      <c r="F23" s="47"/>
      <c r="G23" s="39"/>
      <c r="H23" s="61">
        <f>SUM(H16:H22)</f>
        <v>49.948399999999999</v>
      </c>
      <c r="I23" s="61">
        <f>SUM(I16:I22)</f>
        <v>3945.9236000000005</v>
      </c>
      <c r="J23" s="61">
        <f>SUM(J16:J22)</f>
        <v>23.4709</v>
      </c>
    </row>
    <row r="24" spans="2:12" s="1" customFormat="1" x14ac:dyDescent="0.35">
      <c r="B24" s="104"/>
      <c r="C24" s="124" t="s">
        <v>144</v>
      </c>
      <c r="D24" s="10" t="s">
        <v>2</v>
      </c>
      <c r="E24" s="4">
        <v>0.04</v>
      </c>
      <c r="F24" s="47">
        <v>79</v>
      </c>
      <c r="G24" s="38">
        <v>40</v>
      </c>
      <c r="H24" s="48">
        <f t="shared" ref="H24:H28" si="4">G24*E24</f>
        <v>1.6</v>
      </c>
      <c r="I24" s="48">
        <f t="shared" ref="I24:I25" si="5">J24*G24</f>
        <v>126.4</v>
      </c>
      <c r="J24" s="48">
        <f t="shared" ref="J24:J25" si="6">F24*E24</f>
        <v>3.16</v>
      </c>
    </row>
    <row r="25" spans="2:12" s="1" customFormat="1" x14ac:dyDescent="0.35">
      <c r="B25" s="104"/>
      <c r="C25" s="124"/>
      <c r="D25" s="22" t="s">
        <v>7</v>
      </c>
      <c r="E25" s="4">
        <v>1.2E-2</v>
      </c>
      <c r="F25" s="47">
        <f>F24</f>
        <v>79</v>
      </c>
      <c r="G25" s="39">
        <v>35</v>
      </c>
      <c r="H25" s="48">
        <f t="shared" si="4"/>
        <v>0.42</v>
      </c>
      <c r="I25" s="48">
        <f t="shared" si="5"/>
        <v>33.18</v>
      </c>
      <c r="J25" s="48">
        <f t="shared" si="6"/>
        <v>0.94800000000000006</v>
      </c>
      <c r="L25" s="50"/>
    </row>
    <row r="26" spans="2:12" s="1" customFormat="1" x14ac:dyDescent="0.35">
      <c r="B26" s="104"/>
      <c r="C26" s="124"/>
      <c r="D26" s="10" t="s">
        <v>145</v>
      </c>
      <c r="E26" s="4">
        <v>5.0000000000000001E-3</v>
      </c>
      <c r="F26" s="47">
        <f>F24</f>
        <v>79</v>
      </c>
      <c r="G26" s="39">
        <v>108</v>
      </c>
      <c r="H26" s="48">
        <f t="shared" si="4"/>
        <v>0.54</v>
      </c>
      <c r="I26" s="48">
        <f>SUM(I24:I25)</f>
        <v>159.58000000000001</v>
      </c>
      <c r="J26" s="48">
        <f>SUM(J24:J25)</f>
        <v>4.1080000000000005</v>
      </c>
    </row>
    <row r="27" spans="2:12" s="1" customFormat="1" x14ac:dyDescent="0.35">
      <c r="B27" s="104"/>
      <c r="C27" s="124"/>
      <c r="D27" s="10" t="s">
        <v>147</v>
      </c>
      <c r="E27" s="4">
        <v>6.9999999999999999E-4</v>
      </c>
      <c r="F27" s="47">
        <f t="shared" ref="F27" si="7">F25</f>
        <v>79</v>
      </c>
      <c r="G27" s="39">
        <v>20</v>
      </c>
      <c r="H27" s="48">
        <f t="shared" si="4"/>
        <v>1.4E-2</v>
      </c>
      <c r="I27" s="48">
        <f t="shared" ref="I27:J28" si="8">SUM(I25:I26)</f>
        <v>192.76000000000002</v>
      </c>
      <c r="J27" s="48">
        <f t="shared" si="8"/>
        <v>5.0560000000000009</v>
      </c>
    </row>
    <row r="28" spans="2:12" s="1" customFormat="1" ht="26" x14ac:dyDescent="0.35">
      <c r="B28" s="104"/>
      <c r="C28" s="124"/>
      <c r="D28" s="88" t="s">
        <v>146</v>
      </c>
      <c r="E28" s="4">
        <v>0.03</v>
      </c>
      <c r="F28" s="47">
        <f>F26</f>
        <v>79</v>
      </c>
      <c r="G28" s="15">
        <v>130</v>
      </c>
      <c r="H28" s="48">
        <f t="shared" si="4"/>
        <v>3.9</v>
      </c>
      <c r="I28" s="48">
        <f t="shared" si="8"/>
        <v>352.34000000000003</v>
      </c>
      <c r="J28" s="48">
        <f t="shared" si="8"/>
        <v>9.1640000000000015</v>
      </c>
    </row>
    <row r="29" spans="2:12" s="1" customFormat="1" x14ac:dyDescent="0.35">
      <c r="B29" s="104"/>
      <c r="C29" s="124"/>
      <c r="D29" s="10"/>
      <c r="E29" s="70"/>
      <c r="F29" s="47"/>
      <c r="G29" s="37"/>
      <c r="H29" s="58">
        <f>SUM(H24:H28)</f>
        <v>6.4740000000000002</v>
      </c>
      <c r="I29" s="58">
        <f>SUM(I24:I28)</f>
        <v>864.2600000000001</v>
      </c>
      <c r="J29" s="58">
        <f>SUM(J24:J28)</f>
        <v>22.436000000000003</v>
      </c>
    </row>
    <row r="30" spans="2:12" ht="15.75" customHeight="1" x14ac:dyDescent="0.35">
      <c r="B30" s="104"/>
      <c r="C30" s="124" t="s">
        <v>126</v>
      </c>
      <c r="D30" s="10" t="s">
        <v>67</v>
      </c>
      <c r="E30" s="4">
        <v>3.0020000000000002E-2</v>
      </c>
      <c r="F30" s="47">
        <v>79</v>
      </c>
      <c r="G30" s="37">
        <v>350</v>
      </c>
      <c r="H30" s="33">
        <f>G30*E30</f>
        <v>10.507</v>
      </c>
      <c r="I30" s="41">
        <f>J30*G30</f>
        <v>830.05300000000011</v>
      </c>
      <c r="J30" s="41">
        <f>F30*E30</f>
        <v>2.3715800000000002</v>
      </c>
    </row>
    <row r="31" spans="2:12" ht="15.75" customHeight="1" x14ac:dyDescent="0.35">
      <c r="B31" s="104"/>
      <c r="C31" s="124"/>
      <c r="D31" s="10" t="s">
        <v>10</v>
      </c>
      <c r="E31" s="4">
        <v>2.0199999999999999E-2</v>
      </c>
      <c r="F31" s="47">
        <f>F30</f>
        <v>79</v>
      </c>
      <c r="G31" s="37">
        <v>60</v>
      </c>
      <c r="H31" s="33">
        <f>G31*E31</f>
        <v>1.212</v>
      </c>
      <c r="I31" s="41">
        <f>J31*G31</f>
        <v>95.74799999999999</v>
      </c>
      <c r="J31" s="41">
        <f>F31*E31</f>
        <v>1.5957999999999999</v>
      </c>
    </row>
    <row r="32" spans="2:12" ht="15.75" customHeight="1" x14ac:dyDescent="0.35">
      <c r="B32" s="104"/>
      <c r="C32" s="124"/>
      <c r="D32" s="10" t="s">
        <v>72</v>
      </c>
      <c r="E32" s="4">
        <v>0.21061000000000007</v>
      </c>
      <c r="F32" s="47">
        <v>79</v>
      </c>
      <c r="G32" s="37"/>
      <c r="H32" s="33"/>
      <c r="I32" s="41"/>
      <c r="J32" s="41"/>
    </row>
    <row r="33" spans="2:10" ht="15.75" customHeight="1" x14ac:dyDescent="0.35">
      <c r="B33" s="104"/>
      <c r="C33" s="124"/>
      <c r="D33" s="10"/>
      <c r="E33" s="70"/>
      <c r="F33" s="47"/>
      <c r="G33" s="37"/>
      <c r="H33" s="58">
        <f>SUM(H30:H32)</f>
        <v>11.718999999999999</v>
      </c>
      <c r="I33" s="59">
        <f>SUM(I30:I32)</f>
        <v>925.80100000000016</v>
      </c>
      <c r="J33" s="59">
        <f>SUM(J30:J32)</f>
        <v>3.9673800000000004</v>
      </c>
    </row>
    <row r="34" spans="2:10" ht="15.75" customHeight="1" x14ac:dyDescent="0.35">
      <c r="B34" s="105"/>
      <c r="C34" s="36" t="s">
        <v>35</v>
      </c>
      <c r="D34" s="10" t="s">
        <v>35</v>
      </c>
      <c r="E34" s="4">
        <v>0.10131</v>
      </c>
      <c r="F34" s="47">
        <f>F16</f>
        <v>79</v>
      </c>
      <c r="G34" s="37">
        <v>30</v>
      </c>
      <c r="H34" s="58">
        <f>G34*E34</f>
        <v>3.0392999999999999</v>
      </c>
      <c r="I34" s="59">
        <f>J34*G34</f>
        <v>240.10469999999998</v>
      </c>
      <c r="J34" s="60">
        <f>F34*E34</f>
        <v>8.0034899999999993</v>
      </c>
    </row>
    <row r="35" spans="2:10" ht="15.75" customHeight="1" x14ac:dyDescent="0.35">
      <c r="B35" s="106" t="s">
        <v>37</v>
      </c>
      <c r="C35" s="107"/>
      <c r="D35" s="108"/>
      <c r="E35" s="84"/>
      <c r="F35" s="84"/>
      <c r="G35" s="84"/>
      <c r="H35" s="85">
        <f>H34+H33+H29+H23</f>
        <v>71.180700000000002</v>
      </c>
      <c r="I35" s="85">
        <f>I34+I33+I29+I23</f>
        <v>5976.0893000000015</v>
      </c>
      <c r="J35" s="85">
        <f>J34+J33+J29+J23</f>
        <v>57.877770000000005</v>
      </c>
    </row>
    <row r="36" spans="2:10" ht="15.75" customHeight="1" x14ac:dyDescent="0.35">
      <c r="B36"/>
      <c r="C36"/>
      <c r="D36"/>
      <c r="E36"/>
      <c r="F36"/>
      <c r="G36"/>
      <c r="H36"/>
      <c r="I36"/>
      <c r="J36"/>
    </row>
    <row r="37" spans="2:10" ht="15.75" customHeight="1" x14ac:dyDescent="0.3">
      <c r="B37" s="30"/>
      <c r="C37" s="30"/>
      <c r="D37" s="34"/>
      <c r="E37" s="34"/>
      <c r="F37" s="34"/>
      <c r="G37" s="34"/>
      <c r="H37" s="34"/>
      <c r="I37" s="34"/>
      <c r="J37" s="30"/>
    </row>
    <row r="38" spans="2:10" ht="15.75" customHeight="1" x14ac:dyDescent="0.35">
      <c r="B38" s="72" t="s">
        <v>101</v>
      </c>
      <c r="C38" s="72"/>
      <c r="D38" s="46" t="s">
        <v>89</v>
      </c>
      <c r="E38"/>
      <c r="F38" s="110" t="s">
        <v>187</v>
      </c>
      <c r="G38" s="110"/>
      <c r="H38" s="110"/>
      <c r="I38" s="110"/>
      <c r="J38" s="110"/>
    </row>
    <row r="39" spans="2:10" customFormat="1" ht="15.75" customHeight="1" x14ac:dyDescent="0.35">
      <c r="B39" s="30"/>
      <c r="C39" s="30"/>
      <c r="D39" s="34" t="s">
        <v>82</v>
      </c>
      <c r="F39" s="35"/>
      <c r="G39" s="35"/>
      <c r="H39" s="35" t="s">
        <v>91</v>
      </c>
      <c r="I39" s="35"/>
      <c r="J39" s="30"/>
    </row>
    <row r="40" spans="2:10" s="30" customFormat="1" ht="15.75" customHeight="1" x14ac:dyDescent="0.35">
      <c r="E40"/>
      <c r="F40"/>
      <c r="G40"/>
      <c r="H40"/>
      <c r="I40"/>
    </row>
    <row r="41" spans="2:10" s="32" customFormat="1" ht="15.75" customHeight="1" x14ac:dyDescent="0.35">
      <c r="B41" s="72" t="s">
        <v>92</v>
      </c>
      <c r="C41" s="72"/>
      <c r="D41" s="46" t="s">
        <v>89</v>
      </c>
      <c r="E41"/>
      <c r="F41" s="110" t="s">
        <v>188</v>
      </c>
      <c r="G41" s="110"/>
      <c r="H41" s="110"/>
      <c r="I41" s="110"/>
      <c r="J41" s="110"/>
    </row>
    <row r="42" spans="2:10" s="30" customFormat="1" ht="15.75" customHeight="1" x14ac:dyDescent="0.35">
      <c r="D42" s="34" t="s">
        <v>82</v>
      </c>
      <c r="E42"/>
      <c r="F42" s="35"/>
      <c r="G42" s="35"/>
      <c r="H42" s="35" t="s">
        <v>91</v>
      </c>
      <c r="I42" s="35"/>
    </row>
    <row r="43" spans="2:10" s="30" customFormat="1" ht="15.75" customHeight="1" x14ac:dyDescent="0.3"/>
    <row r="44" spans="2:10" s="32" customFormat="1" ht="15.75" customHeight="1" x14ac:dyDescent="0.3"/>
    <row r="45" spans="2:10" s="30" customFormat="1" ht="15.75" customHeight="1" x14ac:dyDescent="0.3"/>
    <row r="46" spans="2:10" s="30" customFormat="1" ht="15.75" customHeight="1" x14ac:dyDescent="0.3"/>
    <row r="47" spans="2:10" s="30" customFormat="1" ht="15.75" customHeight="1" x14ac:dyDescent="0.3"/>
    <row r="48" spans="2:10" s="30" customFormat="1" ht="15.75" customHeight="1" x14ac:dyDescent="0.3"/>
    <row r="49" customFormat="1" ht="15.75" customHeight="1" x14ac:dyDescent="0.35"/>
    <row r="50" customFormat="1" ht="15.75" customHeight="1" x14ac:dyDescent="0.35"/>
    <row r="51" customFormat="1" ht="15.75" customHeight="1" x14ac:dyDescent="0.35"/>
  </sheetData>
  <mergeCells count="15">
    <mergeCell ref="B35:D35"/>
    <mergeCell ref="F38:J38"/>
    <mergeCell ref="F41:J41"/>
    <mergeCell ref="B11:J11"/>
    <mergeCell ref="B13:J13"/>
    <mergeCell ref="C16:C23"/>
    <mergeCell ref="C24:C29"/>
    <mergeCell ref="C30:C33"/>
    <mergeCell ref="B16:B34"/>
    <mergeCell ref="B10:J10"/>
    <mergeCell ref="B3:J3"/>
    <mergeCell ref="H5:J5"/>
    <mergeCell ref="E6:G6"/>
    <mergeCell ref="H6:J6"/>
    <mergeCell ref="B9:J9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2"/>
  <sheetViews>
    <sheetView topLeftCell="B1" zoomScaleNormal="100" zoomScalePageLayoutView="80" workbookViewId="0">
      <selection activeCell="O13" sqref="O13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0.453125" style="1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27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183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6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36" t="s">
        <v>124</v>
      </c>
      <c r="C16" s="124" t="s">
        <v>168</v>
      </c>
      <c r="D16" s="10" t="s">
        <v>127</v>
      </c>
      <c r="E16" s="4">
        <v>5.7200000000000001E-2</v>
      </c>
      <c r="F16" s="47">
        <v>79</v>
      </c>
      <c r="G16" s="38">
        <v>60</v>
      </c>
      <c r="H16" s="48">
        <f t="shared" ref="H16:H22" si="0">G16*E16</f>
        <v>3.4319999999999999</v>
      </c>
      <c r="I16" s="48">
        <f t="shared" ref="I16:I22" si="1">J16*G16</f>
        <v>271.12799999999999</v>
      </c>
      <c r="J16" s="48">
        <f t="shared" ref="J16:J22" si="2">F16*E16</f>
        <v>4.5187999999999997</v>
      </c>
    </row>
    <row r="17" spans="2:10" s="1" customFormat="1" ht="12.75" customHeight="1" x14ac:dyDescent="0.35">
      <c r="B17" s="136"/>
      <c r="C17" s="124"/>
      <c r="D17" s="10" t="s">
        <v>169</v>
      </c>
      <c r="E17" s="4">
        <v>0.10199999999999999</v>
      </c>
      <c r="F17" s="47">
        <v>79</v>
      </c>
      <c r="G17" s="38">
        <v>190</v>
      </c>
      <c r="H17" s="48">
        <f t="shared" ref="H17:H21" si="3">G17*E17</f>
        <v>19.38</v>
      </c>
      <c r="I17" s="48">
        <f t="shared" ref="I17:I21" si="4">J17*G17</f>
        <v>1531.02</v>
      </c>
      <c r="J17" s="48">
        <f t="shared" ref="J17:J21" si="5">F17*E17</f>
        <v>8.0579999999999998</v>
      </c>
    </row>
    <row r="18" spans="2:10" s="1" customFormat="1" ht="12.75" customHeight="1" x14ac:dyDescent="0.35">
      <c r="B18" s="136"/>
      <c r="C18" s="124"/>
      <c r="D18" s="10" t="s">
        <v>151</v>
      </c>
      <c r="E18" s="4">
        <v>2.5100000000000001E-2</v>
      </c>
      <c r="F18" s="47">
        <v>79</v>
      </c>
      <c r="G18" s="38">
        <v>25</v>
      </c>
      <c r="H18" s="48">
        <f t="shared" si="3"/>
        <v>0.62750000000000006</v>
      </c>
      <c r="I18" s="48">
        <f t="shared" si="4"/>
        <v>49.572500000000005</v>
      </c>
      <c r="J18" s="48">
        <f t="shared" si="5"/>
        <v>1.9829000000000001</v>
      </c>
    </row>
    <row r="19" spans="2:10" s="1" customFormat="1" ht="12.75" customHeight="1" x14ac:dyDescent="0.35">
      <c r="B19" s="136"/>
      <c r="C19" s="124"/>
      <c r="D19" s="10" t="s">
        <v>30</v>
      </c>
      <c r="E19" s="4">
        <v>2.5000000000000001E-3</v>
      </c>
      <c r="F19" s="47">
        <v>79</v>
      </c>
      <c r="G19" s="38">
        <v>220</v>
      </c>
      <c r="H19" s="48">
        <f t="shared" si="3"/>
        <v>0.55000000000000004</v>
      </c>
      <c r="I19" s="48">
        <f t="shared" si="4"/>
        <v>43.45</v>
      </c>
      <c r="J19" s="48">
        <f t="shared" si="5"/>
        <v>0.19750000000000001</v>
      </c>
    </row>
    <row r="20" spans="2:10" s="1" customFormat="1" ht="12.75" customHeight="1" x14ac:dyDescent="0.35">
      <c r="B20" s="136"/>
      <c r="C20" s="124"/>
      <c r="D20" s="10" t="s">
        <v>7</v>
      </c>
      <c r="E20" s="4">
        <v>1.54E-2</v>
      </c>
      <c r="F20" s="47">
        <v>79</v>
      </c>
      <c r="G20" s="38">
        <v>35</v>
      </c>
      <c r="H20" s="48">
        <f t="shared" si="3"/>
        <v>0.53900000000000003</v>
      </c>
      <c r="I20" s="48">
        <f t="shared" si="4"/>
        <v>42.581000000000003</v>
      </c>
      <c r="J20" s="48">
        <f t="shared" si="5"/>
        <v>1.2166000000000001</v>
      </c>
    </row>
    <row r="21" spans="2:10" s="1" customFormat="1" ht="12.75" customHeight="1" x14ac:dyDescent="0.35">
      <c r="B21" s="136"/>
      <c r="C21" s="124"/>
      <c r="D21" s="10" t="s">
        <v>25</v>
      </c>
      <c r="E21" s="4">
        <v>1.2999999999999999E-2</v>
      </c>
      <c r="F21" s="47">
        <v>79</v>
      </c>
      <c r="G21" s="38">
        <v>680</v>
      </c>
      <c r="H21" s="48">
        <f t="shared" si="3"/>
        <v>8.84</v>
      </c>
      <c r="I21" s="48">
        <f t="shared" si="4"/>
        <v>698.3599999999999</v>
      </c>
      <c r="J21" s="48">
        <f t="shared" si="5"/>
        <v>1.0269999999999999</v>
      </c>
    </row>
    <row r="22" spans="2:10" s="1" customFormat="1" x14ac:dyDescent="0.35">
      <c r="B22" s="136"/>
      <c r="C22" s="124"/>
      <c r="D22" s="22" t="s">
        <v>5</v>
      </c>
      <c r="E22" s="4">
        <v>2.5000000000000001E-2</v>
      </c>
      <c r="F22" s="47">
        <f>F16</f>
        <v>79</v>
      </c>
      <c r="G22" s="39">
        <v>108</v>
      </c>
      <c r="H22" s="48">
        <f t="shared" si="0"/>
        <v>2.7</v>
      </c>
      <c r="I22" s="48">
        <f t="shared" si="1"/>
        <v>213.3</v>
      </c>
      <c r="J22" s="48">
        <f t="shared" si="2"/>
        <v>1.9750000000000001</v>
      </c>
    </row>
    <row r="23" spans="2:10" s="1" customFormat="1" x14ac:dyDescent="0.35">
      <c r="B23" s="136"/>
      <c r="C23" s="124"/>
      <c r="D23" s="10" t="s">
        <v>72</v>
      </c>
      <c r="E23" s="4">
        <v>0.14061000000000007</v>
      </c>
      <c r="F23" s="47">
        <f>F16</f>
        <v>79</v>
      </c>
      <c r="G23" s="39"/>
      <c r="H23" s="48"/>
      <c r="I23" s="48">
        <f>SUM(I16:I22)</f>
        <v>2849.4115000000002</v>
      </c>
      <c r="J23" s="48">
        <f>SUM(J16:J22)</f>
        <v>18.9758</v>
      </c>
    </row>
    <row r="24" spans="2:10" s="1" customFormat="1" x14ac:dyDescent="0.35">
      <c r="B24" s="136"/>
      <c r="C24" s="124"/>
      <c r="D24" s="15"/>
      <c r="E24" s="71"/>
      <c r="F24" s="15"/>
      <c r="G24" s="15"/>
      <c r="H24" s="59">
        <f>SUM(H16:H23)</f>
        <v>36.0685</v>
      </c>
      <c r="I24" s="59">
        <f>SUM(I16:I23)</f>
        <v>5698.8230000000003</v>
      </c>
      <c r="J24" s="59">
        <f>SUM(J16:J23)</f>
        <v>37.951599999999999</v>
      </c>
    </row>
    <row r="25" spans="2:10" ht="15.75" customHeight="1" x14ac:dyDescent="0.35">
      <c r="B25" s="136"/>
      <c r="C25" s="123" t="s">
        <v>167</v>
      </c>
      <c r="D25" s="15" t="s">
        <v>170</v>
      </c>
      <c r="E25" s="4">
        <v>4.4609999999999997E-2</v>
      </c>
      <c r="F25" s="15">
        <v>79</v>
      </c>
      <c r="G25" s="15">
        <v>80</v>
      </c>
      <c r="H25" s="41">
        <f>G25*E25</f>
        <v>3.5687999999999995</v>
      </c>
      <c r="I25" s="53">
        <f>J25*G25</f>
        <v>281.93520000000001</v>
      </c>
      <c r="J25" s="53">
        <f>F25*E25</f>
        <v>3.5241899999999999</v>
      </c>
    </row>
    <row r="26" spans="2:10" ht="15.75" customHeight="1" x14ac:dyDescent="0.35">
      <c r="B26" s="136"/>
      <c r="C26" s="123"/>
      <c r="D26" s="10" t="s">
        <v>62</v>
      </c>
      <c r="E26" s="4">
        <v>0.13861000000000007</v>
      </c>
      <c r="F26" s="15">
        <v>79</v>
      </c>
      <c r="G26" s="15">
        <v>99</v>
      </c>
      <c r="H26" s="41"/>
      <c r="I26" s="53"/>
      <c r="J26" s="53"/>
    </row>
    <row r="27" spans="2:10" ht="15.75" customHeight="1" x14ac:dyDescent="0.35">
      <c r="B27" s="136"/>
      <c r="C27" s="123"/>
      <c r="D27" s="10" t="s">
        <v>134</v>
      </c>
      <c r="E27" s="4">
        <v>2.5610000000000004E-2</v>
      </c>
      <c r="F27" s="15">
        <v>79</v>
      </c>
      <c r="G27" s="15">
        <v>680</v>
      </c>
      <c r="H27" s="41">
        <f>G27*E27</f>
        <v>17.414800000000003</v>
      </c>
      <c r="I27" s="53">
        <f>J27*G27</f>
        <v>1375.7692000000004</v>
      </c>
      <c r="J27" s="53">
        <f>F27*E27</f>
        <v>2.0231900000000005</v>
      </c>
    </row>
    <row r="28" spans="2:10" ht="15.75" customHeight="1" x14ac:dyDescent="0.35">
      <c r="B28" s="136"/>
      <c r="C28" s="123"/>
      <c r="D28" s="15"/>
      <c r="E28" s="71"/>
      <c r="F28" s="15"/>
      <c r="G28" s="15"/>
      <c r="H28" s="59">
        <f>SUM(H25:H27)</f>
        <v>20.983600000000003</v>
      </c>
      <c r="I28" s="57">
        <f>SUM(I25:I27)</f>
        <v>1657.7044000000005</v>
      </c>
      <c r="J28" s="57">
        <f>SUM(J25:J27)</f>
        <v>5.5473800000000004</v>
      </c>
    </row>
    <row r="29" spans="2:10" ht="15.75" customHeight="1" x14ac:dyDescent="0.35">
      <c r="B29" s="136"/>
      <c r="C29" s="124" t="s">
        <v>126</v>
      </c>
      <c r="D29" s="10" t="s">
        <v>67</v>
      </c>
      <c r="E29" s="4">
        <v>3.0020000000000002E-2</v>
      </c>
      <c r="F29" s="47">
        <v>79</v>
      </c>
      <c r="G29" s="37">
        <v>350</v>
      </c>
      <c r="H29" s="33">
        <f>G29*E29</f>
        <v>10.507</v>
      </c>
      <c r="I29" s="41">
        <f>J29*G29</f>
        <v>830.05300000000011</v>
      </c>
      <c r="J29" s="41">
        <f>F29*E29</f>
        <v>2.3715800000000002</v>
      </c>
    </row>
    <row r="30" spans="2:10" ht="15.75" customHeight="1" x14ac:dyDescent="0.35">
      <c r="B30" s="136"/>
      <c r="C30" s="124"/>
      <c r="D30" s="10" t="s">
        <v>10</v>
      </c>
      <c r="E30" s="4">
        <v>2.0199999999999999E-2</v>
      </c>
      <c r="F30" s="47">
        <f>F29</f>
        <v>79</v>
      </c>
      <c r="G30" s="37">
        <v>60</v>
      </c>
      <c r="H30" s="33">
        <f>G30*E30</f>
        <v>1.212</v>
      </c>
      <c r="I30" s="41">
        <f>J30*G30</f>
        <v>95.74799999999999</v>
      </c>
      <c r="J30" s="41">
        <f>F30*E30</f>
        <v>1.5957999999999999</v>
      </c>
    </row>
    <row r="31" spans="2:10" customFormat="1" ht="15.75" customHeight="1" x14ac:dyDescent="0.35">
      <c r="B31" s="136"/>
      <c r="C31" s="124"/>
      <c r="D31" s="10" t="s">
        <v>72</v>
      </c>
      <c r="E31" s="4">
        <v>0.21061000000000007</v>
      </c>
      <c r="F31" s="47">
        <v>79</v>
      </c>
      <c r="G31" s="37"/>
      <c r="H31" s="33"/>
      <c r="I31" s="41"/>
      <c r="J31" s="41"/>
    </row>
    <row r="32" spans="2:10" s="30" customFormat="1" ht="15.75" customHeight="1" x14ac:dyDescent="0.3">
      <c r="B32" s="136"/>
      <c r="C32" s="124"/>
      <c r="D32" s="10"/>
      <c r="E32" s="70"/>
      <c r="F32" s="47"/>
      <c r="G32" s="37"/>
      <c r="H32" s="58">
        <f>SUM(H29:H31)</f>
        <v>11.718999999999999</v>
      </c>
      <c r="I32" s="59">
        <f>SUM(I29:I31)</f>
        <v>925.80100000000016</v>
      </c>
      <c r="J32" s="59">
        <f>SUM(J29:J31)</f>
        <v>3.9673800000000004</v>
      </c>
    </row>
    <row r="33" spans="2:10" s="30" customFormat="1" ht="15.75" customHeight="1" x14ac:dyDescent="0.3">
      <c r="B33" s="136"/>
      <c r="C33" s="36" t="s">
        <v>35</v>
      </c>
      <c r="D33" s="10" t="s">
        <v>35</v>
      </c>
      <c r="E33" s="4">
        <v>0.10131</v>
      </c>
      <c r="F33" s="47">
        <v>79</v>
      </c>
      <c r="G33" s="37">
        <v>30</v>
      </c>
      <c r="H33" s="58">
        <f>G33*E33</f>
        <v>3.0392999999999999</v>
      </c>
      <c r="I33" s="59">
        <f>J33*G33</f>
        <v>240.10469999999998</v>
      </c>
      <c r="J33" s="60">
        <f>F33*E33</f>
        <v>8.0034899999999993</v>
      </c>
    </row>
    <row r="34" spans="2:10" s="30" customFormat="1" ht="15.75" customHeight="1" x14ac:dyDescent="0.3">
      <c r="B34" s="106" t="s">
        <v>37</v>
      </c>
      <c r="C34" s="107"/>
      <c r="D34" s="108"/>
      <c r="E34" s="87"/>
      <c r="F34" s="84"/>
      <c r="G34" s="84"/>
      <c r="H34" s="85">
        <f>SUM(H24+H28+H32+H33)</f>
        <v>71.810400000000001</v>
      </c>
      <c r="I34" s="85">
        <f>SUM(I24+I28+I32+I33)</f>
        <v>8522.4331000000002</v>
      </c>
      <c r="J34" s="85">
        <f>SUM(J24+J28+J32+J33)</f>
        <v>55.469850000000001</v>
      </c>
    </row>
    <row r="35" spans="2:10" s="32" customFormat="1" ht="15.75" customHeight="1" x14ac:dyDescent="0.35">
      <c r="B35" s="111" t="s">
        <v>101</v>
      </c>
      <c r="C35" s="111"/>
      <c r="D35" s="46" t="s">
        <v>89</v>
      </c>
      <c r="E35"/>
      <c r="F35" s="110" t="s">
        <v>187</v>
      </c>
      <c r="G35" s="110"/>
      <c r="H35" s="110"/>
      <c r="I35" s="110"/>
      <c r="J35" s="110"/>
    </row>
    <row r="36" spans="2:10" s="30" customFormat="1" ht="15.75" customHeight="1" x14ac:dyDescent="0.35">
      <c r="D36" s="34" t="s">
        <v>82</v>
      </c>
      <c r="E36"/>
      <c r="F36" s="35"/>
      <c r="G36" s="35"/>
      <c r="H36" s="35" t="s">
        <v>91</v>
      </c>
      <c r="I36" s="35"/>
    </row>
    <row r="37" spans="2:10" s="30" customFormat="1" ht="15.75" customHeight="1" x14ac:dyDescent="0.35">
      <c r="E37"/>
      <c r="F37"/>
      <c r="G37"/>
      <c r="H37"/>
      <c r="I37"/>
    </row>
    <row r="38" spans="2:10" s="30" customFormat="1" ht="15.75" customHeight="1" x14ac:dyDescent="0.35">
      <c r="B38" s="111" t="s">
        <v>92</v>
      </c>
      <c r="C38" s="111"/>
      <c r="D38" s="46" t="s">
        <v>89</v>
      </c>
      <c r="E38"/>
      <c r="F38" s="110" t="s">
        <v>188</v>
      </c>
      <c r="G38" s="110"/>
      <c r="H38" s="110"/>
      <c r="I38" s="110"/>
      <c r="J38" s="110"/>
    </row>
    <row r="39" spans="2:10" s="30" customFormat="1" ht="15.75" customHeight="1" x14ac:dyDescent="0.35">
      <c r="D39" s="34" t="s">
        <v>82</v>
      </c>
      <c r="E39"/>
      <c r="F39" s="35"/>
      <c r="G39" s="35"/>
      <c r="H39" s="35" t="s">
        <v>91</v>
      </c>
      <c r="I39" s="35"/>
    </row>
    <row r="40" spans="2:10" customFormat="1" ht="15.75" customHeight="1" x14ac:dyDescent="0.35"/>
    <row r="41" spans="2:10" customFormat="1" ht="15.75" customHeight="1" x14ac:dyDescent="0.35"/>
    <row r="42" spans="2:10" customFormat="1" ht="15.75" customHeight="1" x14ac:dyDescent="0.35"/>
  </sheetData>
  <mergeCells count="17">
    <mergeCell ref="B3:J3"/>
    <mergeCell ref="H5:J5"/>
    <mergeCell ref="E6:G6"/>
    <mergeCell ref="H6:J6"/>
    <mergeCell ref="B9:J9"/>
    <mergeCell ref="F35:J35"/>
    <mergeCell ref="B34:D34"/>
    <mergeCell ref="B38:C38"/>
    <mergeCell ref="F38:J38"/>
    <mergeCell ref="B10:J10"/>
    <mergeCell ref="B11:J11"/>
    <mergeCell ref="B13:J13"/>
    <mergeCell ref="B16:B33"/>
    <mergeCell ref="C16:C24"/>
    <mergeCell ref="C25:C28"/>
    <mergeCell ref="C29:C32"/>
    <mergeCell ref="B35:C35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45"/>
  <sheetViews>
    <sheetView topLeftCell="A4" zoomScaleNormal="100" zoomScalePageLayoutView="80" workbookViewId="0">
      <selection activeCell="H5" sqref="H5:J5"/>
    </sheetView>
  </sheetViews>
  <sheetFormatPr defaultColWidth="9.1796875" defaultRowHeight="13" x14ac:dyDescent="0.35"/>
  <cols>
    <col min="1" max="1" width="0.26953125" style="11" customWidth="1"/>
    <col min="2" max="2" width="5" style="11" customWidth="1"/>
    <col min="3" max="3" width="21.7265625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3.7265625" style="11" customWidth="1"/>
    <col min="9" max="9" width="11.54296875" style="11" bestFit="1" customWidth="1"/>
    <col min="10" max="10" width="7.26953125" style="17" customWidth="1"/>
    <col min="11" max="11" width="9.1796875" style="11" customWidth="1"/>
    <col min="12" max="16384" width="9.1796875" style="11"/>
  </cols>
  <sheetData>
    <row r="2" spans="2:10" ht="48.7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184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129</v>
      </c>
      <c r="C16" s="129" t="s">
        <v>171</v>
      </c>
      <c r="D16" s="10" t="s">
        <v>172</v>
      </c>
      <c r="E16" s="4">
        <v>7.0000000000000007E-2</v>
      </c>
      <c r="F16" s="47">
        <v>55</v>
      </c>
      <c r="G16" s="38">
        <v>105</v>
      </c>
      <c r="H16" s="48">
        <f t="shared" ref="H16" si="0">G16*E16</f>
        <v>7.3500000000000005</v>
      </c>
      <c r="I16" s="48">
        <f t="shared" ref="I16" si="1">J16*G16</f>
        <v>404.25000000000006</v>
      </c>
      <c r="J16" s="48">
        <f t="shared" ref="J16" si="2">F16*E16</f>
        <v>3.8500000000000005</v>
      </c>
    </row>
    <row r="17" spans="2:10" s="1" customFormat="1" x14ac:dyDescent="0.35">
      <c r="B17" s="104"/>
      <c r="C17" s="129"/>
      <c r="D17" s="22"/>
      <c r="E17" s="4"/>
      <c r="F17" s="47"/>
      <c r="G17" s="39"/>
      <c r="H17" s="61">
        <f>SUM(H9:H16)</f>
        <v>7.3500000000000005</v>
      </c>
      <c r="I17" s="61">
        <f>SUM(I9:I16)</f>
        <v>404.25000000000006</v>
      </c>
      <c r="J17" s="61">
        <f>SUM(J9:J16)</f>
        <v>3.8500000000000005</v>
      </c>
    </row>
    <row r="18" spans="2:10" s="1" customFormat="1" x14ac:dyDescent="0.35">
      <c r="B18" s="104"/>
      <c r="C18" s="100" t="s">
        <v>138</v>
      </c>
      <c r="D18" s="4" t="s">
        <v>139</v>
      </c>
      <c r="E18" s="4">
        <v>4.469999999999999E-2</v>
      </c>
      <c r="F18" s="4">
        <v>55</v>
      </c>
      <c r="G18" s="4">
        <v>60</v>
      </c>
      <c r="H18" s="4">
        <f>G18*E18</f>
        <v>2.6819999999999995</v>
      </c>
      <c r="I18" s="4">
        <f>J18*G18</f>
        <v>147.50999999999996</v>
      </c>
      <c r="J18" s="41">
        <f>F18*E18</f>
        <v>2.4584999999999995</v>
      </c>
    </row>
    <row r="19" spans="2:10" s="1" customFormat="1" x14ac:dyDescent="0.35">
      <c r="B19" s="104"/>
      <c r="C19" s="101"/>
      <c r="D19" s="4" t="s">
        <v>134</v>
      </c>
      <c r="E19" s="4">
        <v>6.6999999999999994E-3</v>
      </c>
      <c r="F19" s="4">
        <v>55</v>
      </c>
      <c r="G19" s="4">
        <v>680</v>
      </c>
      <c r="H19" s="4">
        <f>G19*E19</f>
        <v>4.5559999999999992</v>
      </c>
      <c r="I19" s="4">
        <f>J19*G19</f>
        <v>250.57999999999996</v>
      </c>
      <c r="J19" s="41">
        <f>F19*E19</f>
        <v>0.36849999999999994</v>
      </c>
    </row>
    <row r="20" spans="2:10" ht="15.75" customHeight="1" x14ac:dyDescent="0.35">
      <c r="B20" s="104"/>
      <c r="C20" s="102"/>
      <c r="D20" s="10"/>
      <c r="E20" s="3"/>
      <c r="F20" s="47"/>
      <c r="G20" s="39"/>
      <c r="H20" s="61">
        <f>SUM(H18:H19)</f>
        <v>7.2379999999999987</v>
      </c>
      <c r="I20" s="61">
        <f>SUM(I18:I19)</f>
        <v>398.08999999999992</v>
      </c>
      <c r="J20" s="61">
        <f>SUM(J18:J19)</f>
        <v>2.8269999999999995</v>
      </c>
    </row>
    <row r="21" spans="2:10" ht="15.75" customHeight="1" x14ac:dyDescent="0.35">
      <c r="B21" s="104"/>
      <c r="C21" s="94" t="s">
        <v>132</v>
      </c>
      <c r="D21" s="10" t="s">
        <v>111</v>
      </c>
      <c r="E21" s="4">
        <v>0.11020000000000001</v>
      </c>
      <c r="G21" s="37">
        <v>190</v>
      </c>
      <c r="H21" s="33">
        <f>G21*E21</f>
        <v>20.938000000000002</v>
      </c>
      <c r="I21" s="41">
        <f t="shared" ref="I21:I26" si="3">J21*G21</f>
        <v>1151.5899999999999</v>
      </c>
      <c r="J21" s="41">
        <f>F34*E21</f>
        <v>6.0609999999999999</v>
      </c>
    </row>
    <row r="22" spans="2:10" ht="15.75" customHeight="1" x14ac:dyDescent="0.35">
      <c r="B22" s="104"/>
      <c r="C22" s="95"/>
      <c r="D22" s="10" t="s">
        <v>5</v>
      </c>
      <c r="E22" s="4">
        <v>2.4629999999999999E-2</v>
      </c>
      <c r="F22" s="47">
        <f>F34</f>
        <v>55</v>
      </c>
      <c r="G22" s="37">
        <v>108</v>
      </c>
      <c r="H22" s="33">
        <f t="shared" ref="H22:H26" si="4">G22*E22</f>
        <v>2.66004</v>
      </c>
      <c r="I22" s="41">
        <f t="shared" si="3"/>
        <v>146.3022</v>
      </c>
      <c r="J22" s="41">
        <f t="shared" ref="J22:J26" si="5">F22*E22</f>
        <v>1.3546499999999999</v>
      </c>
    </row>
    <row r="23" spans="2:10" ht="15.75" customHeight="1" x14ac:dyDescent="0.35">
      <c r="B23" s="104"/>
      <c r="C23" s="95"/>
      <c r="D23" s="10" t="s">
        <v>7</v>
      </c>
      <c r="E23" s="4">
        <v>3.3610000000000001E-2</v>
      </c>
      <c r="F23" s="47">
        <f t="shared" ref="F23:F24" si="6">F22</f>
        <v>55</v>
      </c>
      <c r="G23" s="37">
        <v>35</v>
      </c>
      <c r="H23" s="33">
        <f t="shared" si="4"/>
        <v>1.17635</v>
      </c>
      <c r="I23" s="41">
        <f t="shared" si="3"/>
        <v>64.699250000000006</v>
      </c>
      <c r="J23" s="41">
        <f t="shared" si="5"/>
        <v>1.8485500000000001</v>
      </c>
    </row>
    <row r="24" spans="2:10" ht="15.75" customHeight="1" x14ac:dyDescent="0.35">
      <c r="B24" s="104"/>
      <c r="C24" s="95"/>
      <c r="D24" s="10" t="s">
        <v>9</v>
      </c>
      <c r="E24" s="4">
        <v>3.4610000000000002E-2</v>
      </c>
      <c r="F24" s="47">
        <f t="shared" si="6"/>
        <v>55</v>
      </c>
      <c r="G24" s="37">
        <v>25</v>
      </c>
      <c r="H24" s="33">
        <f t="shared" si="4"/>
        <v>0.86525000000000007</v>
      </c>
      <c r="I24" s="41">
        <f t="shared" si="3"/>
        <v>47.588750000000005</v>
      </c>
      <c r="J24" s="41">
        <f t="shared" si="5"/>
        <v>1.9035500000000001</v>
      </c>
    </row>
    <row r="25" spans="2:10" ht="15.75" customHeight="1" x14ac:dyDescent="0.35">
      <c r="B25" s="104"/>
      <c r="C25" s="95"/>
      <c r="D25" s="10" t="s">
        <v>25</v>
      </c>
      <c r="E25" s="4">
        <v>8.3999999999999995E-3</v>
      </c>
      <c r="F25" s="47">
        <v>55</v>
      </c>
      <c r="G25" s="37">
        <v>680</v>
      </c>
      <c r="H25" s="33">
        <f t="shared" si="4"/>
        <v>5.7119999999999997</v>
      </c>
      <c r="I25" s="41"/>
      <c r="J25" s="41"/>
    </row>
    <row r="26" spans="2:10" ht="15.75" customHeight="1" x14ac:dyDescent="0.35">
      <c r="B26" s="104"/>
      <c r="C26" s="95"/>
      <c r="D26" s="10" t="s">
        <v>30</v>
      </c>
      <c r="E26" s="4">
        <v>2.4809999999999999E-2</v>
      </c>
      <c r="F26" s="47">
        <f>F24</f>
        <v>55</v>
      </c>
      <c r="G26" s="37">
        <v>200</v>
      </c>
      <c r="H26" s="33">
        <f t="shared" si="4"/>
        <v>4.9619999999999997</v>
      </c>
      <c r="I26" s="41">
        <f t="shared" si="3"/>
        <v>272.90999999999997</v>
      </c>
      <c r="J26" s="41">
        <f t="shared" si="5"/>
        <v>1.3645499999999999</v>
      </c>
    </row>
    <row r="27" spans="2:10" ht="15.75" customHeight="1" x14ac:dyDescent="0.35">
      <c r="B27" s="104"/>
      <c r="C27" s="95"/>
      <c r="D27" s="10" t="s">
        <v>72</v>
      </c>
      <c r="E27" s="4">
        <v>9.0609999999999982E-2</v>
      </c>
      <c r="F27" s="47">
        <f>F26</f>
        <v>55</v>
      </c>
      <c r="G27" s="37"/>
      <c r="H27" s="33"/>
      <c r="I27" s="41"/>
      <c r="J27" s="41"/>
    </row>
    <row r="28" spans="2:10" ht="15.75" customHeight="1" x14ac:dyDescent="0.35">
      <c r="B28" s="104"/>
      <c r="C28" s="96"/>
      <c r="D28" s="10"/>
      <c r="E28" s="70"/>
      <c r="F28" s="47"/>
      <c r="G28" s="37"/>
      <c r="H28" s="58">
        <f>SUM(H21:H27)</f>
        <v>36.313639999999999</v>
      </c>
      <c r="I28" s="58">
        <f>SUM(I21:I27)</f>
        <v>1683.0901999999996</v>
      </c>
      <c r="J28" s="58">
        <f>SUM(J21:J27)</f>
        <v>12.532299999999998</v>
      </c>
    </row>
    <row r="29" spans="2:10" ht="15.75" customHeight="1" x14ac:dyDescent="0.35">
      <c r="B29" s="104"/>
      <c r="C29" s="100" t="s">
        <v>126</v>
      </c>
      <c r="D29" s="10" t="s">
        <v>67</v>
      </c>
      <c r="E29" s="4">
        <v>3.0020000000000002E-2</v>
      </c>
      <c r="F29" s="47">
        <v>55</v>
      </c>
      <c r="G29" s="37">
        <v>350</v>
      </c>
      <c r="H29" s="33">
        <f>G29*E29</f>
        <v>10.507</v>
      </c>
      <c r="I29" s="41">
        <f>J29*G29</f>
        <v>577.88499999999999</v>
      </c>
      <c r="J29" s="41">
        <f>F29*E29</f>
        <v>1.6511</v>
      </c>
    </row>
    <row r="30" spans="2:10" ht="15.75" customHeight="1" x14ac:dyDescent="0.35">
      <c r="B30" s="104"/>
      <c r="C30" s="101"/>
      <c r="D30" s="10" t="s">
        <v>10</v>
      </c>
      <c r="E30" s="4">
        <v>2.0199999999999999E-2</v>
      </c>
      <c r="F30" s="47">
        <f>F29</f>
        <v>55</v>
      </c>
      <c r="G30" s="37">
        <v>60</v>
      </c>
      <c r="H30" s="33">
        <f>G30*E30</f>
        <v>1.212</v>
      </c>
      <c r="I30" s="41">
        <f>J30*G30</f>
        <v>66.66</v>
      </c>
      <c r="J30" s="41">
        <f>F30*E30</f>
        <v>1.111</v>
      </c>
    </row>
    <row r="31" spans="2:10" ht="15.75" customHeight="1" x14ac:dyDescent="0.35">
      <c r="B31" s="104"/>
      <c r="C31" s="101"/>
      <c r="D31" s="10" t="s">
        <v>72</v>
      </c>
      <c r="E31" s="4">
        <v>0.21061000000000007</v>
      </c>
      <c r="F31" s="47">
        <v>55</v>
      </c>
      <c r="G31" s="37"/>
      <c r="H31" s="33"/>
      <c r="I31" s="41"/>
      <c r="J31" s="41"/>
    </row>
    <row r="32" spans="2:10" ht="15.75" customHeight="1" x14ac:dyDescent="0.35">
      <c r="B32" s="104"/>
      <c r="C32" s="102"/>
      <c r="D32" s="73"/>
      <c r="E32" s="70"/>
      <c r="F32" s="68"/>
      <c r="G32" s="75"/>
      <c r="H32" s="76">
        <f>SUM(H29:H31)</f>
        <v>11.718999999999999</v>
      </c>
      <c r="I32" s="77">
        <f>SUM(I29:I31)</f>
        <v>644.54499999999996</v>
      </c>
      <c r="J32" s="77">
        <f>SUM(J29:J31)</f>
        <v>2.7621000000000002</v>
      </c>
    </row>
    <row r="33" spans="2:10" customFormat="1" ht="15.75" customHeight="1" x14ac:dyDescent="0.35">
      <c r="B33" s="104"/>
      <c r="C33" s="67" t="s">
        <v>27</v>
      </c>
      <c r="D33" s="54" t="s">
        <v>27</v>
      </c>
      <c r="E33" s="4">
        <v>8.0110000000000001E-2</v>
      </c>
      <c r="F33" s="47">
        <f>F19</f>
        <v>55</v>
      </c>
      <c r="G33" s="37">
        <v>80</v>
      </c>
      <c r="H33" s="58">
        <f>G33*E33</f>
        <v>6.4088000000000003</v>
      </c>
      <c r="I33" s="59">
        <f>J33*G33</f>
        <v>352.48400000000004</v>
      </c>
      <c r="J33" s="60">
        <f>F33*E33</f>
        <v>4.4060500000000005</v>
      </c>
    </row>
    <row r="34" spans="2:10" s="30" customFormat="1" ht="15.75" customHeight="1" x14ac:dyDescent="0.3">
      <c r="B34" s="105"/>
      <c r="C34" s="69" t="s">
        <v>35</v>
      </c>
      <c r="D34" s="74" t="s">
        <v>35</v>
      </c>
      <c r="E34" s="4">
        <v>0.10131</v>
      </c>
      <c r="F34" s="47">
        <v>55</v>
      </c>
      <c r="G34" s="37">
        <v>30</v>
      </c>
      <c r="H34" s="58">
        <f>G34*E34</f>
        <v>3.0392999999999999</v>
      </c>
      <c r="I34" s="59">
        <f>J34*G34</f>
        <v>167.16149999999999</v>
      </c>
      <c r="J34" s="60">
        <f>F34*E34</f>
        <v>5.5720499999999999</v>
      </c>
    </row>
    <row r="35" spans="2:10" s="32" customFormat="1" ht="15.75" customHeight="1" x14ac:dyDescent="0.3">
      <c r="B35" s="106" t="s">
        <v>37</v>
      </c>
      <c r="C35" s="107"/>
      <c r="D35" s="108"/>
      <c r="E35" s="84"/>
      <c r="F35" s="84"/>
      <c r="G35" s="84"/>
      <c r="H35" s="85">
        <f>SUM(H32:H34,H28,H20,H17)</f>
        <v>72.068739999999991</v>
      </c>
      <c r="I35" s="85">
        <f>SUM(I32:I34,I28,I20,I17)</f>
        <v>3649.6206999999995</v>
      </c>
      <c r="J35" s="85">
        <f>SUM(J32:J34,J28,J20,J17)</f>
        <v>31.9495</v>
      </c>
    </row>
    <row r="36" spans="2:10" s="30" customFormat="1" ht="15.75" customHeight="1" x14ac:dyDescent="0.25">
      <c r="B36"/>
      <c r="C36"/>
      <c r="D36"/>
      <c r="E36"/>
      <c r="F36"/>
      <c r="G36"/>
      <c r="H36"/>
      <c r="I36"/>
      <c r="J36"/>
    </row>
    <row r="37" spans="2:10" s="30" customFormat="1" ht="15.75" customHeight="1" x14ac:dyDescent="0.3">
      <c r="D37" s="34"/>
      <c r="E37" s="34"/>
      <c r="F37" s="34"/>
      <c r="G37" s="34"/>
      <c r="H37" s="34"/>
      <c r="I37" s="34"/>
    </row>
    <row r="38" spans="2:10" s="32" customFormat="1" ht="15.75" customHeight="1" x14ac:dyDescent="0.35">
      <c r="B38" s="72" t="s">
        <v>101</v>
      </c>
      <c r="C38" s="72"/>
      <c r="D38" s="46" t="s">
        <v>89</v>
      </c>
      <c r="E38"/>
      <c r="F38" s="110" t="s">
        <v>187</v>
      </c>
      <c r="G38" s="110"/>
      <c r="H38" s="110"/>
      <c r="I38" s="110"/>
      <c r="J38" s="110"/>
    </row>
    <row r="39" spans="2:10" s="30" customFormat="1" ht="15.75" customHeight="1" x14ac:dyDescent="0.35">
      <c r="D39" s="34" t="s">
        <v>82</v>
      </c>
      <c r="E39"/>
      <c r="F39" s="35"/>
      <c r="G39" s="35"/>
      <c r="H39" s="35" t="s">
        <v>91</v>
      </c>
      <c r="I39" s="35"/>
    </row>
    <row r="40" spans="2:10" s="30" customFormat="1" ht="15.75" customHeight="1" x14ac:dyDescent="0.35">
      <c r="E40"/>
      <c r="F40"/>
      <c r="G40"/>
      <c r="H40"/>
      <c r="I40"/>
    </row>
    <row r="41" spans="2:10" s="30" customFormat="1" ht="15.75" customHeight="1" x14ac:dyDescent="0.35">
      <c r="B41" s="72" t="s">
        <v>92</v>
      </c>
      <c r="C41" s="72"/>
      <c r="D41" s="46" t="s">
        <v>89</v>
      </c>
      <c r="E41"/>
      <c r="F41" s="110" t="s">
        <v>188</v>
      </c>
      <c r="G41" s="110"/>
      <c r="H41" s="110"/>
      <c r="I41" s="110"/>
      <c r="J41" s="110"/>
    </row>
    <row r="42" spans="2:10" s="30" customFormat="1" ht="15.75" customHeight="1" x14ac:dyDescent="0.35">
      <c r="D42" s="34" t="s">
        <v>82</v>
      </c>
      <c r="E42"/>
      <c r="F42" s="35"/>
      <c r="G42" s="35"/>
      <c r="H42" s="35" t="s">
        <v>91</v>
      </c>
      <c r="I42" s="35"/>
    </row>
    <row r="43" spans="2:10" customFormat="1" ht="15.75" customHeight="1" x14ac:dyDescent="0.35">
      <c r="B43" s="11"/>
      <c r="C43" s="11"/>
      <c r="D43" s="11"/>
      <c r="E43" s="11"/>
      <c r="F43" s="11"/>
      <c r="G43" s="11"/>
      <c r="H43" s="11"/>
      <c r="I43" s="11"/>
      <c r="J43" s="17"/>
    </row>
    <row r="44" spans="2:10" customFormat="1" ht="15.75" customHeight="1" x14ac:dyDescent="0.35"/>
    <row r="45" spans="2:10" customFormat="1" ht="15.75" customHeight="1" x14ac:dyDescent="0.35"/>
  </sheetData>
  <mergeCells count="16">
    <mergeCell ref="B11:J11"/>
    <mergeCell ref="B13:J13"/>
    <mergeCell ref="B16:B34"/>
    <mergeCell ref="C21:C28"/>
    <mergeCell ref="C29:C32"/>
    <mergeCell ref="B10:J10"/>
    <mergeCell ref="B3:J3"/>
    <mergeCell ref="H5:J5"/>
    <mergeCell ref="E6:G6"/>
    <mergeCell ref="H6:J6"/>
    <mergeCell ref="B9:J9"/>
    <mergeCell ref="F38:J38"/>
    <mergeCell ref="F41:J41"/>
    <mergeCell ref="C16:C17"/>
    <mergeCell ref="C18:C20"/>
    <mergeCell ref="B35:D35"/>
  </mergeCells>
  <pageMargins left="0.33" right="0.28000000000000003" top="0.2" bottom="0.16" header="0.2" footer="0.16"/>
  <pageSetup paperSize="9" scale="93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7"/>
  <sheetViews>
    <sheetView topLeftCell="A13" zoomScalePageLayoutView="80" workbookViewId="0">
      <selection activeCell="E29" sqref="E29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6384" width="9.1796875" style="11"/>
  </cols>
  <sheetData>
    <row r="1" spans="2:11" ht="12.75" x14ac:dyDescent="0.25">
      <c r="K1" s="11"/>
    </row>
    <row r="2" spans="2:11" ht="12.75" x14ac:dyDescent="0.25">
      <c r="K2" s="11"/>
    </row>
    <row r="3" spans="2:11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1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1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188</v>
      </c>
      <c r="I5" s="115"/>
      <c r="J5" s="115"/>
    </row>
    <row r="6" spans="2:11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</row>
    <row r="7" spans="2:11" ht="12.75" x14ac:dyDescent="0.25">
      <c r="K7" s="11"/>
    </row>
    <row r="8" spans="2:11" ht="12.75" x14ac:dyDescent="0.25">
      <c r="K8" s="11"/>
    </row>
    <row r="9" spans="2:11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</row>
    <row r="10" spans="2:11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</row>
    <row r="11" spans="2:11" s="12" customFormat="1" ht="15.65" customHeight="1" x14ac:dyDescent="0.35">
      <c r="B11" s="112" t="s">
        <v>130</v>
      </c>
      <c r="C11" s="112"/>
      <c r="D11" s="112"/>
      <c r="E11" s="112"/>
      <c r="F11" s="112"/>
      <c r="G11" s="112"/>
      <c r="H11" s="112"/>
      <c r="I11" s="112"/>
      <c r="J11" s="112"/>
      <c r="K11"/>
    </row>
    <row r="12" spans="2:11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</row>
    <row r="13" spans="2:11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</row>
    <row r="14" spans="2:11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11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</row>
    <row r="16" spans="2:11" ht="15.75" customHeight="1" x14ac:dyDescent="0.35">
      <c r="B16" s="139" t="s">
        <v>46</v>
      </c>
      <c r="C16" s="140" t="s">
        <v>18</v>
      </c>
      <c r="D16" s="22" t="s">
        <v>4</v>
      </c>
      <c r="E16" s="3">
        <v>7.2999999999999995E-2</v>
      </c>
      <c r="F16" s="38">
        <v>352</v>
      </c>
      <c r="G16" s="39">
        <v>20</v>
      </c>
      <c r="H16" s="36">
        <f>E16*G16</f>
        <v>1.46</v>
      </c>
      <c r="I16" s="4">
        <f t="shared" ref="I16:I35" si="0">J16*G16</f>
        <v>513.91999999999996</v>
      </c>
      <c r="J16" s="3">
        <f>F16*E16</f>
        <v>25.695999999999998</v>
      </c>
    </row>
    <row r="17" spans="2:11" ht="15.75" customHeight="1" x14ac:dyDescent="0.35">
      <c r="B17" s="139"/>
      <c r="C17" s="141"/>
      <c r="D17" s="22" t="s">
        <v>5</v>
      </c>
      <c r="E17" s="3">
        <v>4.0000000000000001E-3</v>
      </c>
      <c r="F17" s="19">
        <f>F16</f>
        <v>352</v>
      </c>
      <c r="G17" s="38">
        <v>90</v>
      </c>
      <c r="H17" s="36">
        <f t="shared" ref="H17:H36" si="1">E17*G17</f>
        <v>0.36</v>
      </c>
      <c r="I17" s="4">
        <f t="shared" si="0"/>
        <v>126.72</v>
      </c>
      <c r="J17" s="3">
        <f t="shared" ref="J17:J36" si="2">F17*E17</f>
        <v>1.4079999999999999</v>
      </c>
    </row>
    <row r="18" spans="2:11" ht="15.75" customHeight="1" x14ac:dyDescent="0.35">
      <c r="B18" s="139"/>
      <c r="C18" s="142" t="s">
        <v>21</v>
      </c>
      <c r="D18" s="22" t="s">
        <v>6</v>
      </c>
      <c r="E18" s="3">
        <v>0.1</v>
      </c>
      <c r="F18" s="19">
        <f>F17</f>
        <v>352</v>
      </c>
      <c r="G18" s="37">
        <v>28</v>
      </c>
      <c r="H18" s="36">
        <f t="shared" si="1"/>
        <v>2.8000000000000003</v>
      </c>
      <c r="I18" s="4">
        <f t="shared" si="0"/>
        <v>985.60000000000014</v>
      </c>
      <c r="J18" s="3">
        <f t="shared" si="2"/>
        <v>35.200000000000003</v>
      </c>
    </row>
    <row r="19" spans="2:11" ht="15.75" customHeight="1" x14ac:dyDescent="0.35">
      <c r="B19" s="139"/>
      <c r="C19" s="143"/>
      <c r="D19" s="22" t="s">
        <v>16</v>
      </c>
      <c r="E19" s="3">
        <v>0.02</v>
      </c>
      <c r="F19" s="19">
        <f t="shared" ref="F19:F36" si="3">F18</f>
        <v>352</v>
      </c>
      <c r="G19" s="38">
        <v>52</v>
      </c>
      <c r="H19" s="36">
        <f t="shared" si="1"/>
        <v>1.04</v>
      </c>
      <c r="I19" s="4">
        <f t="shared" si="0"/>
        <v>366.08</v>
      </c>
      <c r="J19" s="3">
        <f t="shared" si="2"/>
        <v>7.04</v>
      </c>
    </row>
    <row r="20" spans="2:11" ht="15.75" customHeight="1" x14ac:dyDescent="0.35">
      <c r="B20" s="139"/>
      <c r="C20" s="143"/>
      <c r="D20" s="22" t="s">
        <v>7</v>
      </c>
      <c r="E20" s="3">
        <v>1.2999999999999999E-2</v>
      </c>
      <c r="F20" s="19">
        <f t="shared" si="3"/>
        <v>352</v>
      </c>
      <c r="G20" s="38">
        <v>44</v>
      </c>
      <c r="H20" s="36">
        <f t="shared" si="1"/>
        <v>0.57199999999999995</v>
      </c>
      <c r="I20" s="4">
        <f t="shared" si="0"/>
        <v>201.34399999999999</v>
      </c>
      <c r="J20" s="3">
        <f t="shared" si="2"/>
        <v>4.5759999999999996</v>
      </c>
    </row>
    <row r="21" spans="2:11" ht="15.75" customHeight="1" x14ac:dyDescent="0.35">
      <c r="B21" s="139"/>
      <c r="C21" s="143"/>
      <c r="D21" s="22" t="s">
        <v>9</v>
      </c>
      <c r="E21" s="3">
        <v>1.2E-2</v>
      </c>
      <c r="F21" s="19">
        <f t="shared" si="3"/>
        <v>352</v>
      </c>
      <c r="G21" s="38">
        <v>28</v>
      </c>
      <c r="H21" s="36">
        <f t="shared" si="1"/>
        <v>0.33600000000000002</v>
      </c>
      <c r="I21" s="4">
        <f t="shared" si="0"/>
        <v>118.27200000000001</v>
      </c>
      <c r="J21" s="3">
        <f t="shared" si="2"/>
        <v>4.2240000000000002</v>
      </c>
    </row>
    <row r="22" spans="2:11" ht="15.75" customHeight="1" x14ac:dyDescent="0.35">
      <c r="B22" s="139"/>
      <c r="C22" s="143"/>
      <c r="D22" s="22" t="s">
        <v>5</v>
      </c>
      <c r="E22" s="3">
        <v>5.0000000000000001E-3</v>
      </c>
      <c r="F22" s="19">
        <f t="shared" si="3"/>
        <v>352</v>
      </c>
      <c r="G22" s="38">
        <v>90</v>
      </c>
      <c r="H22" s="36">
        <f t="shared" si="1"/>
        <v>0.45</v>
      </c>
      <c r="I22" s="4">
        <f t="shared" si="0"/>
        <v>158.4</v>
      </c>
      <c r="J22" s="3">
        <f t="shared" si="2"/>
        <v>1.76</v>
      </c>
    </row>
    <row r="23" spans="2:11" ht="15.75" customHeight="1" x14ac:dyDescent="0.35">
      <c r="B23" s="139"/>
      <c r="C23" s="144"/>
      <c r="D23" s="22" t="s">
        <v>72</v>
      </c>
      <c r="E23" s="3">
        <v>0.17499999999999999</v>
      </c>
      <c r="F23" s="19">
        <f t="shared" si="3"/>
        <v>352</v>
      </c>
      <c r="G23" s="38"/>
      <c r="H23" s="36"/>
      <c r="I23" s="4"/>
      <c r="J23" s="3">
        <f t="shared" si="2"/>
        <v>61.599999999999994</v>
      </c>
    </row>
    <row r="24" spans="2:11" ht="15.75" customHeight="1" x14ac:dyDescent="0.35">
      <c r="B24" s="139"/>
      <c r="C24" s="145" t="s">
        <v>103</v>
      </c>
      <c r="D24" s="22" t="s">
        <v>70</v>
      </c>
      <c r="E24" s="3">
        <f>H24/G24</f>
        <v>7.3109090909090901E-2</v>
      </c>
      <c r="F24" s="19">
        <f t="shared" si="3"/>
        <v>352</v>
      </c>
      <c r="G24" s="38">
        <v>330</v>
      </c>
      <c r="H24" s="36">
        <f>61-H16-H17-H18-H19-H20-H21-H22-H23-H25-H26-H27-H28-H29-H30-H31-H32-H33-H34-H35-H36</f>
        <v>24.125999999999998</v>
      </c>
      <c r="I24" s="4">
        <f t="shared" si="0"/>
        <v>8492.351999999999</v>
      </c>
      <c r="J24" s="3">
        <f t="shared" si="2"/>
        <v>25.734399999999997</v>
      </c>
    </row>
    <row r="25" spans="2:11" ht="15.75" customHeight="1" x14ac:dyDescent="0.35">
      <c r="B25" s="139"/>
      <c r="C25" s="145"/>
      <c r="D25" s="22" t="s">
        <v>35</v>
      </c>
      <c r="E25" s="3">
        <v>9.0000000000000011E-3</v>
      </c>
      <c r="F25" s="19">
        <f t="shared" si="3"/>
        <v>352</v>
      </c>
      <c r="G25" s="38">
        <v>32</v>
      </c>
      <c r="H25" s="36">
        <f t="shared" si="1"/>
        <v>0.28800000000000003</v>
      </c>
      <c r="I25" s="4">
        <f t="shared" si="0"/>
        <v>101.376</v>
      </c>
      <c r="J25" s="3">
        <f t="shared" si="2"/>
        <v>3.1680000000000001</v>
      </c>
    </row>
    <row r="26" spans="2:11" ht="15.75" customHeight="1" x14ac:dyDescent="0.35">
      <c r="B26" s="139"/>
      <c r="C26" s="145"/>
      <c r="D26" s="22" t="s">
        <v>62</v>
      </c>
      <c r="E26" s="3">
        <v>1.2E-2</v>
      </c>
      <c r="F26" s="19">
        <f t="shared" si="3"/>
        <v>352</v>
      </c>
      <c r="G26" s="38">
        <v>90</v>
      </c>
      <c r="H26" s="36">
        <f t="shared" si="1"/>
        <v>1.08</v>
      </c>
      <c r="I26" s="4">
        <f t="shared" si="0"/>
        <v>380.16</v>
      </c>
      <c r="J26" s="3">
        <f t="shared" si="2"/>
        <v>4.2240000000000002</v>
      </c>
    </row>
    <row r="27" spans="2:11" ht="15.75" customHeight="1" x14ac:dyDescent="0.35">
      <c r="B27" s="139"/>
      <c r="C27" s="145"/>
      <c r="D27" s="22" t="s">
        <v>17</v>
      </c>
      <c r="E27" s="3">
        <v>5.0000000000000001E-3</v>
      </c>
      <c r="F27" s="19">
        <f t="shared" si="3"/>
        <v>352</v>
      </c>
      <c r="G27" s="38">
        <v>100</v>
      </c>
      <c r="H27" s="36">
        <f t="shared" si="1"/>
        <v>0.5</v>
      </c>
      <c r="I27" s="4">
        <f t="shared" si="0"/>
        <v>176</v>
      </c>
      <c r="J27" s="3">
        <f t="shared" si="2"/>
        <v>1.76</v>
      </c>
    </row>
    <row r="28" spans="2:11" ht="15.75" customHeight="1" x14ac:dyDescent="0.35">
      <c r="B28" s="139"/>
      <c r="C28" s="145"/>
      <c r="D28" s="22" t="s">
        <v>5</v>
      </c>
      <c r="E28" s="3">
        <v>3.0000000000000001E-3</v>
      </c>
      <c r="F28" s="19">
        <f t="shared" si="3"/>
        <v>352</v>
      </c>
      <c r="G28" s="38">
        <v>90</v>
      </c>
      <c r="H28" s="36">
        <f t="shared" si="1"/>
        <v>0.27</v>
      </c>
      <c r="I28" s="4">
        <f t="shared" si="0"/>
        <v>95.04</v>
      </c>
      <c r="J28" s="3">
        <f t="shared" si="2"/>
        <v>1.056</v>
      </c>
    </row>
    <row r="29" spans="2:11" ht="15.75" customHeight="1" x14ac:dyDescent="0.35">
      <c r="B29" s="139"/>
      <c r="C29" s="137" t="s">
        <v>24</v>
      </c>
      <c r="D29" s="22" t="s">
        <v>19</v>
      </c>
      <c r="E29" s="3">
        <v>6.0999999999999999E-2</v>
      </c>
      <c r="F29" s="19">
        <f t="shared" si="3"/>
        <v>352</v>
      </c>
      <c r="G29" s="38">
        <v>90</v>
      </c>
      <c r="H29" s="36">
        <f t="shared" si="1"/>
        <v>5.49</v>
      </c>
      <c r="I29" s="4">
        <f t="shared" si="0"/>
        <v>1932.48</v>
      </c>
      <c r="J29" s="3">
        <f t="shared" si="2"/>
        <v>21.472000000000001</v>
      </c>
    </row>
    <row r="30" spans="2:11" ht="15.75" customHeight="1" x14ac:dyDescent="0.35">
      <c r="B30" s="139"/>
      <c r="C30" s="137"/>
      <c r="D30" s="22" t="s">
        <v>25</v>
      </c>
      <c r="E30" s="3">
        <v>6.0000000000000001E-3</v>
      </c>
      <c r="F30" s="19">
        <f t="shared" si="3"/>
        <v>352</v>
      </c>
      <c r="G30" s="38">
        <v>710</v>
      </c>
      <c r="H30" s="36">
        <f t="shared" si="1"/>
        <v>4.26</v>
      </c>
      <c r="I30" s="4">
        <f t="shared" si="0"/>
        <v>1499.52</v>
      </c>
      <c r="J30" s="3">
        <f t="shared" si="2"/>
        <v>2.1120000000000001</v>
      </c>
    </row>
    <row r="31" spans="2:11" ht="15.75" customHeight="1" x14ac:dyDescent="0.35">
      <c r="B31" s="139"/>
      <c r="C31" s="100" t="s">
        <v>102</v>
      </c>
      <c r="D31" s="10" t="s">
        <v>69</v>
      </c>
      <c r="E31" s="5">
        <v>0.02</v>
      </c>
      <c r="F31" s="19">
        <f t="shared" si="3"/>
        <v>352</v>
      </c>
      <c r="G31" s="37">
        <v>250</v>
      </c>
      <c r="H31" s="19">
        <f t="shared" ref="H31:H33" si="4">G31*E31</f>
        <v>5</v>
      </c>
      <c r="I31" s="4">
        <f t="shared" si="0"/>
        <v>1760</v>
      </c>
      <c r="J31" s="6">
        <f t="shared" si="2"/>
        <v>7.04</v>
      </c>
    </row>
    <row r="32" spans="2:11" s="14" customFormat="1" ht="15.75" customHeight="1" x14ac:dyDescent="0.35">
      <c r="B32" s="139"/>
      <c r="C32" s="101"/>
      <c r="D32" s="10" t="s">
        <v>10</v>
      </c>
      <c r="E32" s="5">
        <v>0.02</v>
      </c>
      <c r="F32" s="19">
        <f t="shared" si="3"/>
        <v>352</v>
      </c>
      <c r="G32" s="37">
        <v>46</v>
      </c>
      <c r="H32" s="19">
        <f t="shared" si="4"/>
        <v>0.92</v>
      </c>
      <c r="I32" s="4">
        <f t="shared" si="0"/>
        <v>323.83999999999997</v>
      </c>
      <c r="J32" s="6">
        <f t="shared" si="2"/>
        <v>7.04</v>
      </c>
      <c r="K32"/>
    </row>
    <row r="33" spans="2:10" ht="15.75" customHeight="1" x14ac:dyDescent="0.35">
      <c r="B33" s="139"/>
      <c r="C33" s="101"/>
      <c r="D33" s="10" t="s">
        <v>11</v>
      </c>
      <c r="E33" s="16">
        <v>2.0000000000000001E-4</v>
      </c>
      <c r="F33" s="19">
        <f t="shared" si="3"/>
        <v>352</v>
      </c>
      <c r="G33" s="37">
        <v>440</v>
      </c>
      <c r="H33" s="19">
        <f t="shared" si="4"/>
        <v>8.8000000000000009E-2</v>
      </c>
      <c r="I33" s="4">
        <f t="shared" si="0"/>
        <v>30.976000000000003</v>
      </c>
      <c r="J33" s="6">
        <f>F33*E33</f>
        <v>7.0400000000000004E-2</v>
      </c>
    </row>
    <row r="34" spans="2:10" ht="15.75" customHeight="1" x14ac:dyDescent="0.35">
      <c r="B34" s="139"/>
      <c r="C34" s="102"/>
      <c r="D34" s="10" t="s">
        <v>72</v>
      </c>
      <c r="E34" s="16">
        <v>0.2</v>
      </c>
      <c r="F34" s="19">
        <f t="shared" si="3"/>
        <v>352</v>
      </c>
      <c r="G34" s="37"/>
      <c r="H34" s="19"/>
      <c r="I34" s="4"/>
      <c r="J34" s="6">
        <f t="shared" si="2"/>
        <v>70.400000000000006</v>
      </c>
    </row>
    <row r="35" spans="2:10" ht="15.75" customHeight="1" x14ac:dyDescent="0.35">
      <c r="B35" s="139"/>
      <c r="C35" s="19" t="s">
        <v>35</v>
      </c>
      <c r="D35" s="22" t="s">
        <v>35</v>
      </c>
      <c r="E35" s="3">
        <v>0.08</v>
      </c>
      <c r="F35" s="19">
        <f t="shared" si="3"/>
        <v>352</v>
      </c>
      <c r="G35" s="38">
        <v>32</v>
      </c>
      <c r="H35" s="36">
        <f t="shared" si="1"/>
        <v>2.56</v>
      </c>
      <c r="I35" s="4">
        <f t="shared" si="0"/>
        <v>901.12</v>
      </c>
      <c r="J35" s="3">
        <f t="shared" si="2"/>
        <v>28.16</v>
      </c>
    </row>
    <row r="36" spans="2:10" ht="15.75" customHeight="1" x14ac:dyDescent="0.35">
      <c r="B36" s="139"/>
      <c r="C36" s="42" t="s">
        <v>63</v>
      </c>
      <c r="D36" s="10" t="s">
        <v>63</v>
      </c>
      <c r="E36" s="6">
        <v>0.1</v>
      </c>
      <c r="F36" s="19">
        <f t="shared" si="3"/>
        <v>352</v>
      </c>
      <c r="G36" s="38">
        <v>94</v>
      </c>
      <c r="H36" s="36">
        <f t="shared" si="1"/>
        <v>9.4</v>
      </c>
      <c r="I36" s="4">
        <f>J36*G36</f>
        <v>3308.8</v>
      </c>
      <c r="J36" s="3">
        <f t="shared" si="2"/>
        <v>35.200000000000003</v>
      </c>
    </row>
    <row r="37" spans="2:10" ht="15.75" customHeight="1" x14ac:dyDescent="0.35">
      <c r="B37" s="138" t="s">
        <v>37</v>
      </c>
      <c r="C37" s="138"/>
      <c r="D37" s="138"/>
      <c r="E37" s="25"/>
      <c r="F37" s="25"/>
      <c r="G37" s="25"/>
      <c r="H37" s="2">
        <f>SUM(H16:H36)</f>
        <v>61.000000000000007</v>
      </c>
      <c r="I37" s="2">
        <f>SUM(I16:I36)</f>
        <v>21471.999999999996</v>
      </c>
      <c r="J37" s="2">
        <f>SUM(J16:J36)</f>
        <v>348.94080000000002</v>
      </c>
    </row>
    <row r="38" spans="2:10" s="30" customFormat="1" ht="15.65" customHeight="1" x14ac:dyDescent="0.2"/>
    <row r="39" spans="2:10" s="30" customFormat="1" ht="15.75" customHeight="1" x14ac:dyDescent="0.2">
      <c r="D39" s="34"/>
      <c r="E39" s="34"/>
      <c r="F39" s="34"/>
      <c r="G39" s="34"/>
      <c r="H39" s="34"/>
      <c r="I39" s="34"/>
    </row>
    <row r="40" spans="2:10" s="32" customFormat="1" ht="15.75" customHeight="1" x14ac:dyDescent="0.35">
      <c r="B40" s="111" t="s">
        <v>101</v>
      </c>
      <c r="C40" s="111"/>
      <c r="D40" s="46" t="s">
        <v>89</v>
      </c>
      <c r="E40"/>
      <c r="F40" s="110" t="s">
        <v>90</v>
      </c>
      <c r="G40" s="110"/>
      <c r="H40" s="110"/>
      <c r="I40" s="110"/>
      <c r="J40" s="110"/>
    </row>
    <row r="41" spans="2:10" s="30" customFormat="1" ht="15.75" customHeight="1" x14ac:dyDescent="0.35">
      <c r="D41" s="34" t="s">
        <v>82</v>
      </c>
      <c r="E41"/>
      <c r="F41" s="35"/>
      <c r="G41" s="35"/>
      <c r="H41" s="35" t="s">
        <v>91</v>
      </c>
      <c r="I41" s="35"/>
    </row>
    <row r="42" spans="2:10" s="30" customFormat="1" ht="15.75" customHeight="1" x14ac:dyDescent="0.25">
      <c r="E42"/>
      <c r="F42"/>
      <c r="G42"/>
      <c r="H42"/>
      <c r="I42"/>
    </row>
    <row r="43" spans="2:10" s="30" customFormat="1" ht="15.75" customHeight="1" x14ac:dyDescent="0.35">
      <c r="B43" s="111" t="s">
        <v>92</v>
      </c>
      <c r="C43" s="111"/>
      <c r="D43" s="46" t="s">
        <v>89</v>
      </c>
      <c r="E43"/>
      <c r="F43" s="110" t="s">
        <v>90</v>
      </c>
      <c r="G43" s="110"/>
      <c r="H43" s="110"/>
      <c r="I43" s="110"/>
      <c r="J43" s="110"/>
    </row>
    <row r="44" spans="2:10" s="30" customFormat="1" ht="15.75" customHeight="1" x14ac:dyDescent="0.35">
      <c r="D44" s="34" t="s">
        <v>82</v>
      </c>
      <c r="E44"/>
      <c r="F44" s="35"/>
      <c r="G44" s="35"/>
      <c r="H44" s="35" t="s">
        <v>91</v>
      </c>
      <c r="I44" s="35"/>
    </row>
    <row r="45" spans="2:10" customFormat="1" ht="15.75" customHeight="1" x14ac:dyDescent="0.35"/>
    <row r="46" spans="2:10" customFormat="1" ht="15.75" customHeight="1" x14ac:dyDescent="0.35"/>
    <row r="47" spans="2:10" customFormat="1" ht="15.75" customHeight="1" x14ac:dyDescent="0.35"/>
  </sheetData>
  <mergeCells count="19">
    <mergeCell ref="C29:C30"/>
    <mergeCell ref="C31:C34"/>
    <mergeCell ref="B37:D37"/>
    <mergeCell ref="B43:C43"/>
    <mergeCell ref="F43:J43"/>
    <mergeCell ref="F40:J40"/>
    <mergeCell ref="B40:C40"/>
    <mergeCell ref="B16:B36"/>
    <mergeCell ref="C16:C17"/>
    <mergeCell ref="C18:C23"/>
    <mergeCell ref="C24:C28"/>
    <mergeCell ref="B3:J3"/>
    <mergeCell ref="H5:J5"/>
    <mergeCell ref="E6:G6"/>
    <mergeCell ref="H6:J6"/>
    <mergeCell ref="B13:J13"/>
    <mergeCell ref="B9:J9"/>
    <mergeCell ref="B10:J10"/>
    <mergeCell ref="B11:J11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44"/>
  <sheetViews>
    <sheetView view="pageLayout" topLeftCell="A7" zoomScale="80" zoomScalePageLayoutView="80" workbookViewId="0">
      <selection activeCell="H22" sqref="H22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85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85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49" t="s">
        <v>48</v>
      </c>
      <c r="C16" s="151" t="s">
        <v>3</v>
      </c>
      <c r="D16" s="10" t="s">
        <v>4</v>
      </c>
      <c r="E16" s="5">
        <v>2.5999999999999999E-2</v>
      </c>
      <c r="F16" s="37">
        <v>352</v>
      </c>
      <c r="G16" s="37">
        <v>20</v>
      </c>
      <c r="H16" s="36">
        <f>G16*E16</f>
        <v>0.52</v>
      </c>
      <c r="I16" s="4">
        <f>J16*G16</f>
        <v>183.04</v>
      </c>
      <c r="J16" s="6">
        <f>F16*E16</f>
        <v>9.1519999999999992</v>
      </c>
      <c r="L16" s="149" t="s">
        <v>48</v>
      </c>
      <c r="M16" s="151" t="s">
        <v>3</v>
      </c>
      <c r="N16" s="10" t="s">
        <v>4</v>
      </c>
      <c r="O16" s="5">
        <v>2.5999999999999999E-2</v>
      </c>
      <c r="P16" s="37">
        <v>12</v>
      </c>
      <c r="Q16" s="37">
        <v>20</v>
      </c>
      <c r="R16" s="36">
        <f>Q16*O16</f>
        <v>0.52</v>
      </c>
      <c r="S16" s="4">
        <f>T16*Q16</f>
        <v>6.24</v>
      </c>
      <c r="T16" s="6">
        <f>P16*O16</f>
        <v>0.312</v>
      </c>
    </row>
    <row r="17" spans="2:20" ht="15.75" customHeight="1" x14ac:dyDescent="0.35">
      <c r="B17" s="150"/>
      <c r="C17" s="152"/>
      <c r="D17" s="10" t="s">
        <v>5</v>
      </c>
      <c r="E17" s="5">
        <v>6.0000000000000001E-3</v>
      </c>
      <c r="F17" s="36">
        <f>F16</f>
        <v>352</v>
      </c>
      <c r="G17" s="37">
        <v>90</v>
      </c>
      <c r="H17" s="36">
        <f t="shared" ref="H17:H18" si="0">G17*E17</f>
        <v>0.54</v>
      </c>
      <c r="I17" s="4">
        <f t="shared" ref="I17:I21" si="1">J17*G17</f>
        <v>190.08</v>
      </c>
      <c r="J17" s="6">
        <f t="shared" ref="J17:J21" si="2">F17*E17</f>
        <v>2.1120000000000001</v>
      </c>
      <c r="L17" s="150"/>
      <c r="M17" s="152"/>
      <c r="N17" s="10" t="s">
        <v>5</v>
      </c>
      <c r="O17" s="5">
        <v>6.0000000000000001E-3</v>
      </c>
      <c r="P17" s="36">
        <f>P16</f>
        <v>12</v>
      </c>
      <c r="Q17" s="37">
        <v>90</v>
      </c>
      <c r="R17" s="36">
        <f t="shared" ref="R17:R18" si="3">Q17*O17</f>
        <v>0.54</v>
      </c>
      <c r="S17" s="4">
        <f t="shared" ref="S17:S21" si="4">T17*Q17</f>
        <v>6.48</v>
      </c>
      <c r="T17" s="6">
        <f t="shared" ref="T17:T21" si="5">P17*O17</f>
        <v>7.2000000000000008E-2</v>
      </c>
    </row>
    <row r="18" spans="2:20" ht="15.75" customHeight="1" x14ac:dyDescent="0.35">
      <c r="B18" s="150"/>
      <c r="C18" s="152"/>
      <c r="D18" s="10" t="s">
        <v>6</v>
      </c>
      <c r="E18" s="5">
        <v>3.5000000000000003E-2</v>
      </c>
      <c r="F18" s="36">
        <f t="shared" ref="F18:F33" si="6">F17</f>
        <v>352</v>
      </c>
      <c r="G18" s="37">
        <v>28</v>
      </c>
      <c r="H18" s="36">
        <f t="shared" si="0"/>
        <v>0.98000000000000009</v>
      </c>
      <c r="I18" s="4">
        <f t="shared" si="1"/>
        <v>344.96000000000004</v>
      </c>
      <c r="J18" s="6">
        <f>F18*E18</f>
        <v>12.32</v>
      </c>
      <c r="L18" s="150"/>
      <c r="M18" s="152"/>
      <c r="N18" s="10" t="s">
        <v>6</v>
      </c>
      <c r="O18" s="5">
        <v>3.5000000000000003E-2</v>
      </c>
      <c r="P18" s="36">
        <f t="shared" ref="P18:P33" si="7">P17</f>
        <v>12</v>
      </c>
      <c r="Q18" s="37">
        <v>28</v>
      </c>
      <c r="R18" s="36">
        <f t="shared" si="3"/>
        <v>0.98000000000000009</v>
      </c>
      <c r="S18" s="4">
        <f t="shared" si="4"/>
        <v>11.760000000000002</v>
      </c>
      <c r="T18" s="6">
        <f>P18*O18</f>
        <v>0.42000000000000004</v>
      </c>
    </row>
    <row r="19" spans="2:20" customFormat="1" ht="15.75" customHeight="1" x14ac:dyDescent="0.35">
      <c r="B19" s="150"/>
      <c r="C19" s="152"/>
      <c r="D19" s="10" t="s">
        <v>8</v>
      </c>
      <c r="E19" s="5">
        <v>2.5000000000000001E-2</v>
      </c>
      <c r="F19" s="36">
        <f t="shared" si="6"/>
        <v>352</v>
      </c>
      <c r="G19" s="37">
        <v>86</v>
      </c>
      <c r="H19" s="36">
        <f>G19*E19</f>
        <v>2.15</v>
      </c>
      <c r="I19" s="4">
        <f t="shared" si="1"/>
        <v>756.80000000000007</v>
      </c>
      <c r="J19" s="6">
        <f t="shared" si="2"/>
        <v>8.8000000000000007</v>
      </c>
      <c r="L19" s="150"/>
      <c r="M19" s="152"/>
      <c r="N19" s="10" t="s">
        <v>8</v>
      </c>
      <c r="O19" s="5">
        <v>2.5000000000000001E-2</v>
      </c>
      <c r="P19" s="36">
        <f t="shared" si="7"/>
        <v>12</v>
      </c>
      <c r="Q19" s="37">
        <v>86</v>
      </c>
      <c r="R19" s="36">
        <f>Q19*O19</f>
        <v>2.15</v>
      </c>
      <c r="S19" s="4">
        <f t="shared" si="4"/>
        <v>25.800000000000004</v>
      </c>
      <c r="T19" s="6">
        <f t="shared" si="5"/>
        <v>0.30000000000000004</v>
      </c>
    </row>
    <row r="20" spans="2:20" customFormat="1" ht="15.75" customHeight="1" x14ac:dyDescent="0.35">
      <c r="B20" s="150"/>
      <c r="C20" s="152"/>
      <c r="D20" s="10" t="s">
        <v>7</v>
      </c>
      <c r="E20" s="5">
        <v>1.9E-2</v>
      </c>
      <c r="F20" s="36">
        <f t="shared" si="6"/>
        <v>352</v>
      </c>
      <c r="G20" s="37">
        <v>44</v>
      </c>
      <c r="H20" s="36">
        <f t="shared" ref="H20" si="8">G20*E20</f>
        <v>0.83599999999999997</v>
      </c>
      <c r="I20" s="4">
        <f t="shared" si="1"/>
        <v>294.27199999999999</v>
      </c>
      <c r="J20" s="6">
        <f t="shared" si="2"/>
        <v>6.6879999999999997</v>
      </c>
      <c r="L20" s="150"/>
      <c r="M20" s="152"/>
      <c r="N20" s="10" t="s">
        <v>7</v>
      </c>
      <c r="O20" s="5">
        <v>1.9E-2</v>
      </c>
      <c r="P20" s="36">
        <f t="shared" si="7"/>
        <v>12</v>
      </c>
      <c r="Q20" s="37">
        <v>44</v>
      </c>
      <c r="R20" s="36">
        <f t="shared" ref="R20" si="9">Q20*O20</f>
        <v>0.83599999999999997</v>
      </c>
      <c r="S20" s="4">
        <f t="shared" si="4"/>
        <v>10.032</v>
      </c>
      <c r="T20" s="6">
        <f t="shared" si="5"/>
        <v>0.22799999999999998</v>
      </c>
    </row>
    <row r="21" spans="2:20" customFormat="1" ht="15.75" customHeight="1" x14ac:dyDescent="0.35">
      <c r="B21" s="150"/>
      <c r="C21" s="153"/>
      <c r="D21" s="10" t="s">
        <v>9</v>
      </c>
      <c r="E21" s="5">
        <v>1.7999999999999999E-2</v>
      </c>
      <c r="F21" s="36">
        <f t="shared" si="6"/>
        <v>352</v>
      </c>
      <c r="G21" s="37">
        <v>28</v>
      </c>
      <c r="H21" s="36">
        <f>G21*E21</f>
        <v>0.504</v>
      </c>
      <c r="I21" s="4">
        <f t="shared" si="1"/>
        <v>177.40799999999999</v>
      </c>
      <c r="J21" s="6">
        <f t="shared" si="2"/>
        <v>6.3359999999999994</v>
      </c>
      <c r="L21" s="150"/>
      <c r="M21" s="153"/>
      <c r="N21" s="10" t="s">
        <v>9</v>
      </c>
      <c r="O21" s="5">
        <v>1.7999999999999999E-2</v>
      </c>
      <c r="P21" s="36">
        <f t="shared" si="7"/>
        <v>12</v>
      </c>
      <c r="Q21" s="37">
        <v>28</v>
      </c>
      <c r="R21" s="36">
        <f>Q21*O21</f>
        <v>0.504</v>
      </c>
      <c r="S21" s="4">
        <f t="shared" si="4"/>
        <v>6.0479999999999992</v>
      </c>
      <c r="T21" s="6">
        <f t="shared" si="5"/>
        <v>0.21599999999999997</v>
      </c>
    </row>
    <row r="22" spans="2:20" customFormat="1" ht="15.75" customHeight="1" x14ac:dyDescent="0.35">
      <c r="B22" s="150"/>
      <c r="C22" s="151" t="s">
        <v>26</v>
      </c>
      <c r="D22" s="10" t="s">
        <v>73</v>
      </c>
      <c r="E22" s="3">
        <f>H22/G22</f>
        <v>0.10063030303030304</v>
      </c>
      <c r="F22" s="36">
        <f t="shared" si="6"/>
        <v>352</v>
      </c>
      <c r="G22" s="39">
        <v>330</v>
      </c>
      <c r="H22" s="19">
        <f>61-H16-H17-H18-H19-H20-H21-H23-H24-H25-H26-H27-H28-H29-H30-H31-H32-H33</f>
        <v>33.208000000000006</v>
      </c>
      <c r="I22" s="4">
        <f>J22*G22</f>
        <v>11689.216000000002</v>
      </c>
      <c r="J22" s="6">
        <f>F22*E22</f>
        <v>35.421866666666673</v>
      </c>
      <c r="L22" s="150"/>
      <c r="M22" s="151" t="s">
        <v>26</v>
      </c>
      <c r="N22" s="10" t="s">
        <v>73</v>
      </c>
      <c r="O22" s="3">
        <f>R22/Q22</f>
        <v>0.10063030303030304</v>
      </c>
      <c r="P22" s="36">
        <f t="shared" si="7"/>
        <v>12</v>
      </c>
      <c r="Q22" s="39">
        <v>330</v>
      </c>
      <c r="R22" s="19">
        <f>61-R16-R17-R18-R19-R20-R21-R23-R24-R25-R26-R27-R28-R29-R30-R31-R32-R33</f>
        <v>33.208000000000006</v>
      </c>
      <c r="S22" s="4">
        <f>T22*Q22</f>
        <v>398.49600000000004</v>
      </c>
      <c r="T22" s="6">
        <f>P22*O22</f>
        <v>1.2075636363636364</v>
      </c>
    </row>
    <row r="23" spans="2:20" customFormat="1" ht="15.75" customHeight="1" x14ac:dyDescent="0.35">
      <c r="B23" s="150"/>
      <c r="C23" s="152"/>
      <c r="D23" s="10" t="s">
        <v>51</v>
      </c>
      <c r="E23" s="3">
        <v>0.03</v>
      </c>
      <c r="F23" s="36">
        <f t="shared" si="6"/>
        <v>352</v>
      </c>
      <c r="G23" s="39">
        <v>120</v>
      </c>
      <c r="H23" s="19">
        <f t="shared" ref="H23:H31" si="10">G23*E23</f>
        <v>3.5999999999999996</v>
      </c>
      <c r="I23" s="4">
        <f t="shared" ref="I23:I33" si="11">J23*G23</f>
        <v>1267.1999999999998</v>
      </c>
      <c r="J23" s="6">
        <f t="shared" ref="J23:J33" si="12">F23*E23</f>
        <v>10.559999999999999</v>
      </c>
      <c r="L23" s="150"/>
      <c r="M23" s="152"/>
      <c r="N23" s="10" t="s">
        <v>51</v>
      </c>
      <c r="O23" s="3">
        <v>0.03</v>
      </c>
      <c r="P23" s="36">
        <f t="shared" si="7"/>
        <v>12</v>
      </c>
      <c r="Q23" s="39">
        <v>120</v>
      </c>
      <c r="R23" s="19">
        <f t="shared" ref="R23:R31" si="13">Q23*O23</f>
        <v>3.5999999999999996</v>
      </c>
      <c r="S23" s="4">
        <f t="shared" ref="S23:S33" si="14">T23*Q23</f>
        <v>43.199999999999996</v>
      </c>
      <c r="T23" s="6">
        <f t="shared" ref="T23:T33" si="15">P23*O23</f>
        <v>0.36</v>
      </c>
    </row>
    <row r="24" spans="2:20" customFormat="1" ht="15.75" customHeight="1" x14ac:dyDescent="0.35">
      <c r="B24" s="150"/>
      <c r="C24" s="152"/>
      <c r="D24" s="10" t="s">
        <v>30</v>
      </c>
      <c r="E24" s="3">
        <v>1.2E-2</v>
      </c>
      <c r="F24" s="36">
        <f t="shared" si="6"/>
        <v>352</v>
      </c>
      <c r="G24" s="39">
        <v>170</v>
      </c>
      <c r="H24" s="19">
        <f t="shared" si="10"/>
        <v>2.04</v>
      </c>
      <c r="I24" s="4">
        <f t="shared" si="11"/>
        <v>718.08</v>
      </c>
      <c r="J24" s="6">
        <f t="shared" si="12"/>
        <v>4.2240000000000002</v>
      </c>
      <c r="L24" s="150"/>
      <c r="M24" s="152"/>
      <c r="N24" s="10" t="s">
        <v>30</v>
      </c>
      <c r="O24" s="3">
        <v>1.2E-2</v>
      </c>
      <c r="P24" s="36">
        <f t="shared" si="7"/>
        <v>12</v>
      </c>
      <c r="Q24" s="39">
        <v>170</v>
      </c>
      <c r="R24" s="19">
        <f t="shared" si="13"/>
        <v>2.04</v>
      </c>
      <c r="S24" s="4">
        <f t="shared" si="14"/>
        <v>24.480000000000004</v>
      </c>
      <c r="T24" s="6">
        <f t="shared" si="15"/>
        <v>0.14400000000000002</v>
      </c>
    </row>
    <row r="25" spans="2:20" customFormat="1" ht="15.75" customHeight="1" x14ac:dyDescent="0.35">
      <c r="B25" s="150"/>
      <c r="C25" s="152"/>
      <c r="D25" s="10" t="s">
        <v>22</v>
      </c>
      <c r="E25" s="3">
        <v>2E-3</v>
      </c>
      <c r="F25" s="36">
        <f t="shared" si="6"/>
        <v>352</v>
      </c>
      <c r="G25" s="37">
        <v>200</v>
      </c>
      <c r="H25" s="19">
        <f t="shared" si="10"/>
        <v>0.4</v>
      </c>
      <c r="I25" s="4">
        <f t="shared" si="11"/>
        <v>140.79999999999998</v>
      </c>
      <c r="J25" s="6">
        <f t="shared" si="12"/>
        <v>0.70399999999999996</v>
      </c>
      <c r="L25" s="150"/>
      <c r="M25" s="152"/>
      <c r="N25" s="10" t="s">
        <v>22</v>
      </c>
      <c r="O25" s="3">
        <v>2E-3</v>
      </c>
      <c r="P25" s="36">
        <f t="shared" si="7"/>
        <v>12</v>
      </c>
      <c r="Q25" s="37">
        <v>200</v>
      </c>
      <c r="R25" s="19">
        <f t="shared" si="13"/>
        <v>0.4</v>
      </c>
      <c r="S25" s="4">
        <f t="shared" si="14"/>
        <v>4.8</v>
      </c>
      <c r="T25" s="6">
        <f t="shared" si="15"/>
        <v>2.4E-2</v>
      </c>
    </row>
    <row r="26" spans="2:20" customFormat="1" ht="15.75" customHeight="1" x14ac:dyDescent="0.35">
      <c r="B26" s="150"/>
      <c r="C26" s="153"/>
      <c r="D26" s="10" t="s">
        <v>72</v>
      </c>
      <c r="E26" s="3">
        <v>0.2</v>
      </c>
      <c r="F26" s="36">
        <f t="shared" si="6"/>
        <v>352</v>
      </c>
      <c r="G26" s="37"/>
      <c r="H26" s="19"/>
      <c r="I26" s="4"/>
      <c r="J26" s="6">
        <f t="shared" si="12"/>
        <v>70.400000000000006</v>
      </c>
      <c r="L26" s="150"/>
      <c r="M26" s="153"/>
      <c r="N26" s="10" t="s">
        <v>72</v>
      </c>
      <c r="O26" s="3">
        <v>0.2</v>
      </c>
      <c r="P26" s="36">
        <f t="shared" si="7"/>
        <v>12</v>
      </c>
      <c r="Q26" s="37"/>
      <c r="R26" s="19"/>
      <c r="S26" s="4"/>
      <c r="T26" s="6">
        <f t="shared" si="15"/>
        <v>2.4000000000000004</v>
      </c>
    </row>
    <row r="27" spans="2:20" customFormat="1" ht="15.75" customHeight="1" x14ac:dyDescent="0.35">
      <c r="B27" s="150"/>
      <c r="C27" s="151" t="s">
        <v>74</v>
      </c>
      <c r="D27" s="10" t="s">
        <v>6</v>
      </c>
      <c r="E27" s="3">
        <v>0.2</v>
      </c>
      <c r="F27" s="36">
        <f t="shared" si="6"/>
        <v>352</v>
      </c>
      <c r="G27" s="37">
        <v>28</v>
      </c>
      <c r="H27" s="19">
        <f t="shared" ref="H27:H28" si="16">G27*E27</f>
        <v>5.6000000000000005</v>
      </c>
      <c r="I27" s="4">
        <f t="shared" ref="I27:I28" si="17">J27*G27</f>
        <v>1971.2000000000003</v>
      </c>
      <c r="J27" s="6">
        <f t="shared" si="12"/>
        <v>70.400000000000006</v>
      </c>
      <c r="L27" s="150"/>
      <c r="M27" s="151" t="s">
        <v>74</v>
      </c>
      <c r="N27" s="10" t="s">
        <v>6</v>
      </c>
      <c r="O27" s="3">
        <v>0.2</v>
      </c>
      <c r="P27" s="36">
        <f t="shared" si="7"/>
        <v>12</v>
      </c>
      <c r="Q27" s="37">
        <v>28</v>
      </c>
      <c r="R27" s="19">
        <f t="shared" ref="R27:R28" si="18">Q27*O27</f>
        <v>5.6000000000000005</v>
      </c>
      <c r="S27" s="4">
        <f t="shared" ref="S27:S28" si="19">T27*Q27</f>
        <v>67.200000000000017</v>
      </c>
      <c r="T27" s="6">
        <f t="shared" si="15"/>
        <v>2.4000000000000004</v>
      </c>
    </row>
    <row r="28" spans="2:20" customFormat="1" ht="15.75" customHeight="1" x14ac:dyDescent="0.35">
      <c r="B28" s="150"/>
      <c r="C28" s="153"/>
      <c r="D28" s="10" t="s">
        <v>25</v>
      </c>
      <c r="E28" s="3">
        <v>5.0000000000000001E-3</v>
      </c>
      <c r="F28" s="36">
        <f t="shared" si="6"/>
        <v>352</v>
      </c>
      <c r="G28" s="37">
        <v>710</v>
      </c>
      <c r="H28" s="19">
        <f t="shared" si="16"/>
        <v>3.5500000000000003</v>
      </c>
      <c r="I28" s="4">
        <f t="shared" si="17"/>
        <v>1249.5999999999999</v>
      </c>
      <c r="J28" s="6">
        <f t="shared" si="12"/>
        <v>1.76</v>
      </c>
      <c r="L28" s="150"/>
      <c r="M28" s="153"/>
      <c r="N28" s="10" t="s">
        <v>25</v>
      </c>
      <c r="O28" s="3">
        <v>5.0000000000000001E-3</v>
      </c>
      <c r="P28" s="36">
        <f t="shared" si="7"/>
        <v>12</v>
      </c>
      <c r="Q28" s="37">
        <v>710</v>
      </c>
      <c r="R28" s="19">
        <f t="shared" si="18"/>
        <v>3.5500000000000003</v>
      </c>
      <c r="S28" s="4">
        <f t="shared" si="19"/>
        <v>42.6</v>
      </c>
      <c r="T28" s="6">
        <f t="shared" si="15"/>
        <v>0.06</v>
      </c>
    </row>
    <row r="29" spans="2:20" customFormat="1" ht="15.75" customHeight="1" x14ac:dyDescent="0.35">
      <c r="B29" s="150"/>
      <c r="C29" s="100" t="s">
        <v>81</v>
      </c>
      <c r="D29" s="10" t="s">
        <v>12</v>
      </c>
      <c r="E29" s="3">
        <v>4.5999999999999999E-2</v>
      </c>
      <c r="F29" s="36">
        <f t="shared" si="6"/>
        <v>352</v>
      </c>
      <c r="G29" s="39">
        <v>100</v>
      </c>
      <c r="H29" s="19">
        <f>G29*E29</f>
        <v>4.5999999999999996</v>
      </c>
      <c r="I29" s="4">
        <f t="shared" si="11"/>
        <v>1619.2</v>
      </c>
      <c r="J29" s="6">
        <f t="shared" si="12"/>
        <v>16.192</v>
      </c>
      <c r="L29" s="150"/>
      <c r="M29" s="100" t="s">
        <v>81</v>
      </c>
      <c r="N29" s="10" t="s">
        <v>12</v>
      </c>
      <c r="O29" s="3">
        <v>4.5999999999999999E-2</v>
      </c>
      <c r="P29" s="36">
        <f t="shared" si="7"/>
        <v>12</v>
      </c>
      <c r="Q29" s="39">
        <v>100</v>
      </c>
      <c r="R29" s="19">
        <f>Q29*O29</f>
        <v>4.5999999999999996</v>
      </c>
      <c r="S29" s="4">
        <f t="shared" si="14"/>
        <v>55.2</v>
      </c>
      <c r="T29" s="6">
        <f t="shared" si="15"/>
        <v>0.55200000000000005</v>
      </c>
    </row>
    <row r="30" spans="2:20" customFormat="1" ht="15.75" customHeight="1" x14ac:dyDescent="0.35">
      <c r="B30" s="150"/>
      <c r="C30" s="101"/>
      <c r="D30" s="10" t="s">
        <v>10</v>
      </c>
      <c r="E30" s="3">
        <v>2.4E-2</v>
      </c>
      <c r="F30" s="36">
        <f t="shared" si="6"/>
        <v>352</v>
      </c>
      <c r="G30" s="37">
        <v>46</v>
      </c>
      <c r="H30" s="19">
        <f>G30*E30</f>
        <v>1.1040000000000001</v>
      </c>
      <c r="I30" s="4">
        <f t="shared" si="11"/>
        <v>388.608</v>
      </c>
      <c r="J30" s="6">
        <f t="shared" si="12"/>
        <v>8.4480000000000004</v>
      </c>
      <c r="L30" s="150"/>
      <c r="M30" s="101"/>
      <c r="N30" s="10" t="s">
        <v>10</v>
      </c>
      <c r="O30" s="3">
        <v>2.4E-2</v>
      </c>
      <c r="P30" s="36">
        <f t="shared" si="7"/>
        <v>12</v>
      </c>
      <c r="Q30" s="37">
        <v>46</v>
      </c>
      <c r="R30" s="19">
        <f>Q30*O30</f>
        <v>1.1040000000000001</v>
      </c>
      <c r="S30" s="4">
        <f t="shared" si="14"/>
        <v>13.248000000000001</v>
      </c>
      <c r="T30" s="6">
        <f t="shared" si="15"/>
        <v>0.28800000000000003</v>
      </c>
    </row>
    <row r="31" spans="2:20" customFormat="1" ht="15.75" customHeight="1" x14ac:dyDescent="0.35">
      <c r="B31" s="150"/>
      <c r="C31" s="101"/>
      <c r="D31" s="10" t="s">
        <v>11</v>
      </c>
      <c r="E31" s="18">
        <v>2.0000000000000001E-4</v>
      </c>
      <c r="F31" s="36">
        <f t="shared" si="6"/>
        <v>352</v>
      </c>
      <c r="G31" s="37">
        <v>440</v>
      </c>
      <c r="H31" s="19">
        <f t="shared" si="10"/>
        <v>8.8000000000000009E-2</v>
      </c>
      <c r="I31" s="4">
        <f t="shared" si="11"/>
        <v>30.976000000000003</v>
      </c>
      <c r="J31" s="6">
        <f t="shared" si="12"/>
        <v>7.0400000000000004E-2</v>
      </c>
      <c r="L31" s="150"/>
      <c r="M31" s="101"/>
      <c r="N31" s="10" t="s">
        <v>11</v>
      </c>
      <c r="O31" s="18">
        <v>2.0000000000000001E-4</v>
      </c>
      <c r="P31" s="36">
        <f t="shared" si="7"/>
        <v>12</v>
      </c>
      <c r="Q31" s="37">
        <v>440</v>
      </c>
      <c r="R31" s="19">
        <f t="shared" si="13"/>
        <v>8.8000000000000009E-2</v>
      </c>
      <c r="S31" s="4">
        <f t="shared" si="14"/>
        <v>1.056</v>
      </c>
      <c r="T31" s="6">
        <f t="shared" si="15"/>
        <v>2.4000000000000002E-3</v>
      </c>
    </row>
    <row r="32" spans="2:20" customFormat="1" ht="15.75" customHeight="1" x14ac:dyDescent="0.35">
      <c r="B32" s="150"/>
      <c r="C32" s="102"/>
      <c r="D32" s="10" t="s">
        <v>72</v>
      </c>
      <c r="E32" s="3">
        <v>0.17199999999999999</v>
      </c>
      <c r="F32" s="36">
        <f t="shared" si="6"/>
        <v>352</v>
      </c>
      <c r="G32" s="37"/>
      <c r="H32" s="19"/>
      <c r="I32" s="4"/>
      <c r="J32" s="6">
        <f t="shared" si="12"/>
        <v>60.543999999999997</v>
      </c>
      <c r="L32" s="150"/>
      <c r="M32" s="102"/>
      <c r="N32" s="10" t="s">
        <v>72</v>
      </c>
      <c r="O32" s="3">
        <v>0.17199999999999999</v>
      </c>
      <c r="P32" s="36">
        <f t="shared" si="7"/>
        <v>12</v>
      </c>
      <c r="Q32" s="37"/>
      <c r="R32" s="19"/>
      <c r="S32" s="4"/>
      <c r="T32" s="6">
        <f t="shared" si="15"/>
        <v>2.0640000000000001</v>
      </c>
    </row>
    <row r="33" spans="2:20" customFormat="1" ht="15.75" customHeight="1" x14ac:dyDescent="0.35">
      <c r="B33" s="150"/>
      <c r="C33" s="4" t="s">
        <v>35</v>
      </c>
      <c r="D33" s="15" t="s">
        <v>35</v>
      </c>
      <c r="E33" s="3">
        <v>0.04</v>
      </c>
      <c r="F33" s="36">
        <f t="shared" si="6"/>
        <v>352</v>
      </c>
      <c r="G33" s="37">
        <v>32</v>
      </c>
      <c r="H33" s="19">
        <f>G33*E33</f>
        <v>1.28</v>
      </c>
      <c r="I33" s="4">
        <f t="shared" si="11"/>
        <v>450.56</v>
      </c>
      <c r="J33" s="6">
        <f t="shared" si="12"/>
        <v>14.08</v>
      </c>
      <c r="L33" s="150"/>
      <c r="M33" s="4" t="s">
        <v>35</v>
      </c>
      <c r="N33" s="15" t="s">
        <v>35</v>
      </c>
      <c r="O33" s="3">
        <v>0.04</v>
      </c>
      <c r="P33" s="36">
        <f t="shared" si="7"/>
        <v>12</v>
      </c>
      <c r="Q33" s="37">
        <v>32</v>
      </c>
      <c r="R33" s="19">
        <f>Q33*O33</f>
        <v>1.28</v>
      </c>
      <c r="S33" s="4">
        <f t="shared" si="14"/>
        <v>15.36</v>
      </c>
      <c r="T33" s="6">
        <f t="shared" si="15"/>
        <v>0.48</v>
      </c>
    </row>
    <row r="34" spans="2:20" customFormat="1" ht="15.75" customHeight="1" x14ac:dyDescent="0.35">
      <c r="B34" s="146" t="s">
        <v>37</v>
      </c>
      <c r="C34" s="147"/>
      <c r="D34" s="148"/>
      <c r="E34" s="25"/>
      <c r="F34" s="25"/>
      <c r="G34" s="25"/>
      <c r="H34" s="2">
        <f>SUM(H16:H33)</f>
        <v>61.000000000000007</v>
      </c>
      <c r="I34" s="2">
        <f>SUM(I16:I33)</f>
        <v>21472</v>
      </c>
      <c r="J34" s="2">
        <f>SUM(J16:J33)</f>
        <v>338.21226666666666</v>
      </c>
      <c r="L34" s="146" t="s">
        <v>37</v>
      </c>
      <c r="M34" s="147"/>
      <c r="N34" s="148"/>
      <c r="O34" s="25"/>
      <c r="P34" s="25"/>
      <c r="Q34" s="25"/>
      <c r="R34" s="2">
        <f>SUM(R16:R33)</f>
        <v>61.000000000000007</v>
      </c>
      <c r="S34" s="2">
        <f>SUM(S16:S33)</f>
        <v>732.00000000000023</v>
      </c>
      <c r="T34" s="2">
        <f>SUM(T16:T33)</f>
        <v>11.529963636363638</v>
      </c>
    </row>
    <row r="35" spans="2:20" s="30" customFormat="1" ht="15.65" customHeight="1" x14ac:dyDescent="0.2"/>
    <row r="36" spans="2:20" s="30" customFormat="1" ht="15.65" customHeight="1" x14ac:dyDescent="0.2"/>
    <row r="37" spans="2:20" s="32" customFormat="1" ht="15.75" customHeight="1" x14ac:dyDescent="0.35">
      <c r="B37" s="111" t="s">
        <v>101</v>
      </c>
      <c r="C37" s="111"/>
      <c r="D37" s="46" t="s">
        <v>89</v>
      </c>
      <c r="E37"/>
      <c r="F37" s="110" t="s">
        <v>90</v>
      </c>
      <c r="G37" s="110"/>
      <c r="H37" s="110"/>
      <c r="I37" s="110"/>
      <c r="J37" s="110"/>
      <c r="L37" s="111" t="s">
        <v>101</v>
      </c>
      <c r="M37" s="111"/>
      <c r="N37" s="46" t="s">
        <v>89</v>
      </c>
      <c r="O37"/>
      <c r="P37" s="110" t="s">
        <v>90</v>
      </c>
      <c r="Q37" s="110"/>
      <c r="R37" s="110"/>
      <c r="S37" s="110"/>
      <c r="T37" s="110"/>
    </row>
    <row r="38" spans="2:20" s="30" customFormat="1" ht="15.75" customHeight="1" x14ac:dyDescent="0.35">
      <c r="D38" s="34" t="s">
        <v>82</v>
      </c>
      <c r="E38"/>
      <c r="F38" s="35"/>
      <c r="G38" s="35"/>
      <c r="H38" s="35" t="s">
        <v>91</v>
      </c>
      <c r="I38" s="35"/>
      <c r="N38" s="34" t="s">
        <v>82</v>
      </c>
      <c r="O38"/>
      <c r="P38" s="35"/>
      <c r="Q38" s="35"/>
      <c r="R38" s="35" t="s">
        <v>91</v>
      </c>
      <c r="S38" s="35"/>
    </row>
    <row r="39" spans="2:20" s="30" customFormat="1" ht="15.75" customHeight="1" x14ac:dyDescent="0.25">
      <c r="E39"/>
      <c r="F39"/>
      <c r="G39"/>
      <c r="H39"/>
      <c r="I39"/>
      <c r="O39"/>
      <c r="P39"/>
      <c r="Q39"/>
      <c r="R39"/>
      <c r="S39"/>
    </row>
    <row r="40" spans="2:20" s="30" customFormat="1" ht="15.75" customHeight="1" x14ac:dyDescent="0.35">
      <c r="B40" s="111" t="s">
        <v>92</v>
      </c>
      <c r="C40" s="111"/>
      <c r="D40" s="46" t="s">
        <v>89</v>
      </c>
      <c r="E40"/>
      <c r="F40" s="110" t="s">
        <v>90</v>
      </c>
      <c r="G40" s="110"/>
      <c r="H40" s="110"/>
      <c r="I40" s="110"/>
      <c r="J40" s="110"/>
      <c r="L40" s="111" t="s">
        <v>92</v>
      </c>
      <c r="M40" s="111"/>
      <c r="N40" s="46" t="s">
        <v>89</v>
      </c>
      <c r="O40"/>
      <c r="P40" s="110" t="s">
        <v>90</v>
      </c>
      <c r="Q40" s="110"/>
      <c r="R40" s="110"/>
      <c r="S40" s="110"/>
      <c r="T40" s="110"/>
    </row>
    <row r="41" spans="2:20" s="30" customFormat="1" ht="15.75" customHeight="1" x14ac:dyDescent="0.35">
      <c r="D41" s="34" t="s">
        <v>82</v>
      </c>
      <c r="E41"/>
      <c r="F41" s="35"/>
      <c r="G41" s="35"/>
      <c r="H41" s="35" t="s">
        <v>91</v>
      </c>
      <c r="I41" s="35"/>
      <c r="N41" s="34" t="s">
        <v>82</v>
      </c>
      <c r="O41"/>
      <c r="P41" s="35"/>
      <c r="Q41" s="35"/>
      <c r="R41" s="35" t="s">
        <v>91</v>
      </c>
      <c r="S41" s="35"/>
    </row>
    <row r="42" spans="2:20" customFormat="1" ht="15.75" customHeight="1" x14ac:dyDescent="0.25"/>
    <row r="43" spans="2:20" customFormat="1" ht="15.75" customHeight="1" x14ac:dyDescent="0.25"/>
    <row r="44" spans="2:20" customFormat="1" ht="15.75" customHeight="1" x14ac:dyDescent="0.25"/>
  </sheetData>
  <sheetProtection password="CF66" sheet="1" objects="1" scenarios="1"/>
  <mergeCells count="36">
    <mergeCell ref="B3:J3"/>
    <mergeCell ref="L3:T3"/>
    <mergeCell ref="H5:J5"/>
    <mergeCell ref="E6:G6"/>
    <mergeCell ref="H6:J6"/>
    <mergeCell ref="R5:T5"/>
    <mergeCell ref="O6:Q6"/>
    <mergeCell ref="R6:T6"/>
    <mergeCell ref="B13:J13"/>
    <mergeCell ref="L13:T13"/>
    <mergeCell ref="B9:J9"/>
    <mergeCell ref="L9:T9"/>
    <mergeCell ref="B10:J10"/>
    <mergeCell ref="L10:T10"/>
    <mergeCell ref="B11:J11"/>
    <mergeCell ref="L11:T11"/>
    <mergeCell ref="L34:N34"/>
    <mergeCell ref="B16:B33"/>
    <mergeCell ref="C16:C21"/>
    <mergeCell ref="C22:C26"/>
    <mergeCell ref="C27:C28"/>
    <mergeCell ref="C29:C32"/>
    <mergeCell ref="B34:D34"/>
    <mergeCell ref="L16:L33"/>
    <mergeCell ref="M16:M21"/>
    <mergeCell ref="M22:M26"/>
    <mergeCell ref="M27:M28"/>
    <mergeCell ref="M29:M32"/>
    <mergeCell ref="B40:C40"/>
    <mergeCell ref="F40:J40"/>
    <mergeCell ref="P37:T37"/>
    <mergeCell ref="L40:M40"/>
    <mergeCell ref="P40:T40"/>
    <mergeCell ref="B37:C37"/>
    <mergeCell ref="L37:M37"/>
    <mergeCell ref="F37:J37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5"/>
  <sheetViews>
    <sheetView view="pageLayout" topLeftCell="A7" zoomScale="80" zoomScalePageLayoutView="80" workbookViewId="0">
      <selection activeCell="B11" sqref="B11:J11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88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88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customFormat="1" ht="15.75" customHeight="1" x14ac:dyDescent="0.35">
      <c r="B16" s="139" t="s">
        <v>49</v>
      </c>
      <c r="C16" s="154" t="s">
        <v>100</v>
      </c>
      <c r="D16" s="22" t="s">
        <v>7</v>
      </c>
      <c r="E16" s="3">
        <v>9.4E-2</v>
      </c>
      <c r="F16" s="38">
        <v>352</v>
      </c>
      <c r="G16" s="39">
        <v>44</v>
      </c>
      <c r="H16" s="36">
        <f>E16*G16</f>
        <v>4.1360000000000001</v>
      </c>
      <c r="I16" s="4">
        <f>J16*G16</f>
        <v>1455.8720000000001</v>
      </c>
      <c r="J16" s="3">
        <f>F16*E16</f>
        <v>33.088000000000001</v>
      </c>
      <c r="L16" s="139" t="s">
        <v>49</v>
      </c>
      <c r="M16" s="154" t="s">
        <v>100</v>
      </c>
      <c r="N16" s="22" t="s">
        <v>7</v>
      </c>
      <c r="O16" s="3">
        <v>9.4E-2</v>
      </c>
      <c r="P16" s="38">
        <v>12</v>
      </c>
      <c r="Q16" s="39">
        <v>44</v>
      </c>
      <c r="R16" s="36">
        <f>O16*Q16</f>
        <v>4.1360000000000001</v>
      </c>
      <c r="S16" s="4">
        <f>T16*Q16</f>
        <v>49.632000000000005</v>
      </c>
      <c r="T16" s="3">
        <f>P16*O16</f>
        <v>1.1280000000000001</v>
      </c>
    </row>
    <row r="17" spans="2:20" customFormat="1" ht="15.75" customHeight="1" x14ac:dyDescent="0.35">
      <c r="B17" s="139"/>
      <c r="C17" s="154"/>
      <c r="D17" s="22" t="s">
        <v>27</v>
      </c>
      <c r="E17" s="3">
        <v>2.9000000000000001E-2</v>
      </c>
      <c r="F17" s="19">
        <f>F16</f>
        <v>352</v>
      </c>
      <c r="G17" s="39">
        <v>100</v>
      </c>
      <c r="H17" s="36">
        <f t="shared" ref="H17:H24" si="0">E17*G17</f>
        <v>2.9000000000000004</v>
      </c>
      <c r="I17" s="4">
        <f t="shared" ref="I17:I31" si="1">J17*G17</f>
        <v>1020.8000000000001</v>
      </c>
      <c r="J17" s="3">
        <f t="shared" ref="J17:J31" si="2">F17*E17</f>
        <v>10.208</v>
      </c>
      <c r="L17" s="139"/>
      <c r="M17" s="154"/>
      <c r="N17" s="22" t="s">
        <v>27</v>
      </c>
      <c r="O17" s="3">
        <v>2.9000000000000001E-2</v>
      </c>
      <c r="P17" s="19">
        <f>P16</f>
        <v>12</v>
      </c>
      <c r="Q17" s="39">
        <v>100</v>
      </c>
      <c r="R17" s="36">
        <f t="shared" ref="R17:R24" si="3">O17*Q17</f>
        <v>2.9000000000000004</v>
      </c>
      <c r="S17" s="4">
        <f t="shared" ref="S17:S31" si="4">T17*Q17</f>
        <v>34.800000000000004</v>
      </c>
      <c r="T17" s="3">
        <f t="shared" ref="T17:T31" si="5">P17*O17</f>
        <v>0.34800000000000003</v>
      </c>
    </row>
    <row r="18" spans="2:20" customFormat="1" ht="15.75" customHeight="1" x14ac:dyDescent="0.35">
      <c r="B18" s="139"/>
      <c r="C18" s="154"/>
      <c r="D18" s="22" t="s">
        <v>13</v>
      </c>
      <c r="E18" s="3">
        <v>0.01</v>
      </c>
      <c r="F18" s="19">
        <f t="shared" ref="F18:F31" si="6">F17</f>
        <v>352</v>
      </c>
      <c r="G18" s="39">
        <v>140</v>
      </c>
      <c r="H18" s="36">
        <f t="shared" si="0"/>
        <v>1.4000000000000001</v>
      </c>
      <c r="I18" s="4">
        <f t="shared" si="1"/>
        <v>492.8</v>
      </c>
      <c r="J18" s="3">
        <f t="shared" si="2"/>
        <v>3.52</v>
      </c>
      <c r="L18" s="139"/>
      <c r="M18" s="154"/>
      <c r="N18" s="22" t="s">
        <v>13</v>
      </c>
      <c r="O18" s="3">
        <v>0.01</v>
      </c>
      <c r="P18" s="19">
        <f t="shared" ref="P18:P31" si="7">P17</f>
        <v>12</v>
      </c>
      <c r="Q18" s="39">
        <v>140</v>
      </c>
      <c r="R18" s="36">
        <f t="shared" si="3"/>
        <v>1.4000000000000001</v>
      </c>
      <c r="S18" s="4">
        <f t="shared" si="4"/>
        <v>16.8</v>
      </c>
      <c r="T18" s="3">
        <f t="shared" si="5"/>
        <v>0.12</v>
      </c>
    </row>
    <row r="19" spans="2:20" customFormat="1" ht="15.75" customHeight="1" x14ac:dyDescent="0.35">
      <c r="B19" s="139"/>
      <c r="C19" s="154"/>
      <c r="D19" s="22" t="s">
        <v>10</v>
      </c>
      <c r="E19" s="3">
        <v>1E-3</v>
      </c>
      <c r="F19" s="19">
        <f t="shared" si="6"/>
        <v>352</v>
      </c>
      <c r="G19" s="38">
        <v>46</v>
      </c>
      <c r="H19" s="36">
        <f t="shared" si="0"/>
        <v>4.5999999999999999E-2</v>
      </c>
      <c r="I19" s="4">
        <f t="shared" si="1"/>
        <v>16.192</v>
      </c>
      <c r="J19" s="3">
        <f t="shared" si="2"/>
        <v>0.35199999999999998</v>
      </c>
      <c r="L19" s="139"/>
      <c r="M19" s="154"/>
      <c r="N19" s="22" t="s">
        <v>10</v>
      </c>
      <c r="O19" s="3">
        <v>1E-3</v>
      </c>
      <c r="P19" s="19">
        <f t="shared" si="7"/>
        <v>12</v>
      </c>
      <c r="Q19" s="38">
        <v>46</v>
      </c>
      <c r="R19" s="36">
        <f t="shared" si="3"/>
        <v>4.5999999999999999E-2</v>
      </c>
      <c r="S19" s="4">
        <f t="shared" si="4"/>
        <v>0.55200000000000005</v>
      </c>
      <c r="T19" s="3">
        <f t="shared" si="5"/>
        <v>1.2E-2</v>
      </c>
    </row>
    <row r="20" spans="2:20" customFormat="1" ht="15.75" customHeight="1" x14ac:dyDescent="0.35">
      <c r="B20" s="139"/>
      <c r="C20" s="142" t="s">
        <v>52</v>
      </c>
      <c r="D20" s="22" t="s">
        <v>6</v>
      </c>
      <c r="E20" s="3">
        <v>0.1</v>
      </c>
      <c r="F20" s="19">
        <f t="shared" si="6"/>
        <v>352</v>
      </c>
      <c r="G20" s="37">
        <v>28</v>
      </c>
      <c r="H20" s="36">
        <f t="shared" si="0"/>
        <v>2.8000000000000003</v>
      </c>
      <c r="I20" s="4">
        <f t="shared" si="1"/>
        <v>985.60000000000014</v>
      </c>
      <c r="J20" s="3">
        <f t="shared" si="2"/>
        <v>35.200000000000003</v>
      </c>
      <c r="L20" s="139"/>
      <c r="M20" s="142" t="s">
        <v>52</v>
      </c>
      <c r="N20" s="22" t="s">
        <v>6</v>
      </c>
      <c r="O20" s="3">
        <v>0.1</v>
      </c>
      <c r="P20" s="19">
        <f t="shared" si="7"/>
        <v>12</v>
      </c>
      <c r="Q20" s="37">
        <v>28</v>
      </c>
      <c r="R20" s="36">
        <f t="shared" si="3"/>
        <v>2.8000000000000003</v>
      </c>
      <c r="S20" s="4">
        <f t="shared" si="4"/>
        <v>33.600000000000009</v>
      </c>
      <c r="T20" s="3">
        <f t="shared" si="5"/>
        <v>1.2000000000000002</v>
      </c>
    </row>
    <row r="21" spans="2:20" customFormat="1" ht="15.75" customHeight="1" x14ac:dyDescent="0.35">
      <c r="B21" s="139"/>
      <c r="C21" s="143"/>
      <c r="D21" s="22" t="s">
        <v>50</v>
      </c>
      <c r="E21" s="3">
        <v>0.01</v>
      </c>
      <c r="F21" s="19">
        <f t="shared" si="6"/>
        <v>352</v>
      </c>
      <c r="G21" s="38">
        <v>50</v>
      </c>
      <c r="H21" s="36">
        <f t="shared" si="0"/>
        <v>0.5</v>
      </c>
      <c r="I21" s="4">
        <f t="shared" si="1"/>
        <v>176</v>
      </c>
      <c r="J21" s="3">
        <f t="shared" si="2"/>
        <v>3.52</v>
      </c>
      <c r="L21" s="139"/>
      <c r="M21" s="143"/>
      <c r="N21" s="22" t="s">
        <v>50</v>
      </c>
      <c r="O21" s="3">
        <v>0.01</v>
      </c>
      <c r="P21" s="19">
        <f t="shared" si="7"/>
        <v>12</v>
      </c>
      <c r="Q21" s="38">
        <v>50</v>
      </c>
      <c r="R21" s="36">
        <f t="shared" si="3"/>
        <v>0.5</v>
      </c>
      <c r="S21" s="4">
        <f t="shared" si="4"/>
        <v>6</v>
      </c>
      <c r="T21" s="3">
        <f t="shared" si="5"/>
        <v>0.12</v>
      </c>
    </row>
    <row r="22" spans="2:20" customFormat="1" ht="15.75" customHeight="1" x14ac:dyDescent="0.35">
      <c r="B22" s="139"/>
      <c r="C22" s="143"/>
      <c r="D22" s="22" t="s">
        <v>7</v>
      </c>
      <c r="E22" s="3">
        <v>1.2999999999999999E-2</v>
      </c>
      <c r="F22" s="19">
        <f t="shared" si="6"/>
        <v>352</v>
      </c>
      <c r="G22" s="38">
        <v>44</v>
      </c>
      <c r="H22" s="36">
        <f t="shared" si="0"/>
        <v>0.57199999999999995</v>
      </c>
      <c r="I22" s="4">
        <f t="shared" si="1"/>
        <v>201.34399999999999</v>
      </c>
      <c r="J22" s="3">
        <f t="shared" si="2"/>
        <v>4.5759999999999996</v>
      </c>
      <c r="L22" s="139"/>
      <c r="M22" s="143"/>
      <c r="N22" s="22" t="s">
        <v>7</v>
      </c>
      <c r="O22" s="3">
        <v>1.2999999999999999E-2</v>
      </c>
      <c r="P22" s="19">
        <f t="shared" si="7"/>
        <v>12</v>
      </c>
      <c r="Q22" s="38">
        <v>44</v>
      </c>
      <c r="R22" s="36">
        <f t="shared" si="3"/>
        <v>0.57199999999999995</v>
      </c>
      <c r="S22" s="4">
        <f t="shared" si="4"/>
        <v>6.8639999999999999</v>
      </c>
      <c r="T22" s="3">
        <f t="shared" si="5"/>
        <v>0.156</v>
      </c>
    </row>
    <row r="23" spans="2:20" customFormat="1" ht="15.75" customHeight="1" x14ac:dyDescent="0.35">
      <c r="B23" s="139"/>
      <c r="C23" s="143"/>
      <c r="D23" s="22" t="s">
        <v>9</v>
      </c>
      <c r="E23" s="3">
        <v>1.2E-2</v>
      </c>
      <c r="F23" s="19">
        <f t="shared" si="6"/>
        <v>352</v>
      </c>
      <c r="G23" s="38">
        <v>28</v>
      </c>
      <c r="H23" s="36">
        <f t="shared" si="0"/>
        <v>0.33600000000000002</v>
      </c>
      <c r="I23" s="4">
        <f t="shared" si="1"/>
        <v>118.27200000000001</v>
      </c>
      <c r="J23" s="3">
        <f t="shared" si="2"/>
        <v>4.2240000000000002</v>
      </c>
      <c r="L23" s="139"/>
      <c r="M23" s="143"/>
      <c r="N23" s="22" t="s">
        <v>9</v>
      </c>
      <c r="O23" s="3">
        <v>1.2E-2</v>
      </c>
      <c r="P23" s="19">
        <f t="shared" si="7"/>
        <v>12</v>
      </c>
      <c r="Q23" s="38">
        <v>28</v>
      </c>
      <c r="R23" s="36">
        <f t="shared" si="3"/>
        <v>0.33600000000000002</v>
      </c>
      <c r="S23" s="4">
        <f t="shared" si="4"/>
        <v>4.032</v>
      </c>
      <c r="T23" s="3">
        <f t="shared" si="5"/>
        <v>0.14400000000000002</v>
      </c>
    </row>
    <row r="24" spans="2:20" customFormat="1" ht="15.75" customHeight="1" x14ac:dyDescent="0.35">
      <c r="B24" s="139"/>
      <c r="C24" s="143"/>
      <c r="D24" s="22" t="s">
        <v>5</v>
      </c>
      <c r="E24" s="3">
        <v>3.0000000000000001E-3</v>
      </c>
      <c r="F24" s="19">
        <f t="shared" si="6"/>
        <v>352</v>
      </c>
      <c r="G24" s="38">
        <v>90</v>
      </c>
      <c r="H24" s="36">
        <f t="shared" si="0"/>
        <v>0.27</v>
      </c>
      <c r="I24" s="4">
        <f t="shared" si="1"/>
        <v>95.04</v>
      </c>
      <c r="J24" s="3">
        <f t="shared" si="2"/>
        <v>1.056</v>
      </c>
      <c r="L24" s="139"/>
      <c r="M24" s="143"/>
      <c r="N24" s="22" t="s">
        <v>5</v>
      </c>
      <c r="O24" s="3">
        <v>3.0000000000000001E-3</v>
      </c>
      <c r="P24" s="19">
        <f t="shared" si="7"/>
        <v>12</v>
      </c>
      <c r="Q24" s="38">
        <v>90</v>
      </c>
      <c r="R24" s="36">
        <f t="shared" si="3"/>
        <v>0.27</v>
      </c>
      <c r="S24" s="4">
        <f t="shared" si="4"/>
        <v>3.24</v>
      </c>
      <c r="T24" s="3">
        <f t="shared" si="5"/>
        <v>3.6000000000000004E-2</v>
      </c>
    </row>
    <row r="25" spans="2:20" customFormat="1" ht="15.75" customHeight="1" x14ac:dyDescent="0.35">
      <c r="B25" s="139"/>
      <c r="C25" s="144"/>
      <c r="D25" s="22" t="s">
        <v>72</v>
      </c>
      <c r="E25" s="3">
        <v>0.188</v>
      </c>
      <c r="F25" s="19">
        <f t="shared" si="6"/>
        <v>352</v>
      </c>
      <c r="G25" s="38"/>
      <c r="H25" s="36"/>
      <c r="I25" s="4"/>
      <c r="J25" s="3">
        <f t="shared" si="2"/>
        <v>66.176000000000002</v>
      </c>
      <c r="L25" s="139"/>
      <c r="M25" s="144"/>
      <c r="N25" s="22" t="s">
        <v>72</v>
      </c>
      <c r="O25" s="3">
        <v>0.188</v>
      </c>
      <c r="P25" s="19">
        <f t="shared" si="7"/>
        <v>12</v>
      </c>
      <c r="Q25" s="38"/>
      <c r="R25" s="36"/>
      <c r="S25" s="4"/>
      <c r="T25" s="3">
        <f t="shared" si="5"/>
        <v>2.2560000000000002</v>
      </c>
    </row>
    <row r="26" spans="2:20" customFormat="1" ht="15.75" customHeight="1" x14ac:dyDescent="0.35">
      <c r="B26" s="139"/>
      <c r="C26" s="155" t="s">
        <v>75</v>
      </c>
      <c r="D26" s="10" t="s">
        <v>54</v>
      </c>
      <c r="E26" s="3">
        <f>H26/G26</f>
        <v>0.11353535353535352</v>
      </c>
      <c r="F26" s="19">
        <f t="shared" si="6"/>
        <v>352</v>
      </c>
      <c r="G26" s="37">
        <v>198</v>
      </c>
      <c r="H26" s="36">
        <f>61-H16-H17-H18-H19-H20-H21-H22-H23-H24-H27-H28-H29-H30-H31</f>
        <v>22.479999999999997</v>
      </c>
      <c r="I26" s="4">
        <f t="shared" si="1"/>
        <v>7912.9599999999991</v>
      </c>
      <c r="J26" s="3">
        <f t="shared" si="2"/>
        <v>39.964444444444439</v>
      </c>
      <c r="L26" s="139"/>
      <c r="M26" s="155" t="s">
        <v>75</v>
      </c>
      <c r="N26" s="10" t="s">
        <v>54</v>
      </c>
      <c r="O26" s="3">
        <f>R26/Q26</f>
        <v>0.11353535353535352</v>
      </c>
      <c r="P26" s="19">
        <f t="shared" si="7"/>
        <v>12</v>
      </c>
      <c r="Q26" s="37">
        <v>198</v>
      </c>
      <c r="R26" s="36">
        <f>61-R16-R17-R18-R19-R20-R21-R22-R23-R24-R27-R28-R29-R30-R31</f>
        <v>22.479999999999997</v>
      </c>
      <c r="S26" s="4">
        <f t="shared" si="4"/>
        <v>269.76</v>
      </c>
      <c r="T26" s="3">
        <f t="shared" si="5"/>
        <v>1.3624242424242423</v>
      </c>
    </row>
    <row r="27" spans="2:20" customFormat="1" ht="15.75" customHeight="1" x14ac:dyDescent="0.35">
      <c r="B27" s="139"/>
      <c r="C27" s="156"/>
      <c r="D27" s="10" t="s">
        <v>9</v>
      </c>
      <c r="E27" s="3">
        <v>2.5000000000000001E-2</v>
      </c>
      <c r="F27" s="19">
        <f t="shared" si="6"/>
        <v>352</v>
      </c>
      <c r="G27" s="37">
        <v>28</v>
      </c>
      <c r="H27" s="36">
        <f>E27*G27</f>
        <v>0.70000000000000007</v>
      </c>
      <c r="I27" s="4">
        <f>J27*G27</f>
        <v>246.40000000000003</v>
      </c>
      <c r="J27" s="3">
        <f>F27*E27</f>
        <v>8.8000000000000007</v>
      </c>
      <c r="L27" s="139"/>
      <c r="M27" s="156"/>
      <c r="N27" s="10" t="s">
        <v>9</v>
      </c>
      <c r="O27" s="3">
        <v>2.5000000000000001E-2</v>
      </c>
      <c r="P27" s="19">
        <f t="shared" si="7"/>
        <v>12</v>
      </c>
      <c r="Q27" s="37">
        <v>28</v>
      </c>
      <c r="R27" s="36">
        <f>O27*Q27</f>
        <v>0.70000000000000007</v>
      </c>
      <c r="S27" s="4">
        <f>T27*Q27</f>
        <v>8.4000000000000021</v>
      </c>
      <c r="T27" s="3">
        <f>P27*O27</f>
        <v>0.30000000000000004</v>
      </c>
    </row>
    <row r="28" spans="2:20" customFormat="1" ht="15.75" customHeight="1" x14ac:dyDescent="0.35">
      <c r="B28" s="139"/>
      <c r="C28" s="137" t="s">
        <v>79</v>
      </c>
      <c r="D28" s="10" t="s">
        <v>78</v>
      </c>
      <c r="E28" s="36">
        <v>0.06</v>
      </c>
      <c r="F28" s="19">
        <f t="shared" si="6"/>
        <v>352</v>
      </c>
      <c r="G28" s="37">
        <v>82</v>
      </c>
      <c r="H28" s="36">
        <f>E28*G28</f>
        <v>4.92</v>
      </c>
      <c r="I28" s="36">
        <f>J28*G28</f>
        <v>1731.8399999999997</v>
      </c>
      <c r="J28" s="36">
        <f>F28*E28</f>
        <v>21.119999999999997</v>
      </c>
      <c r="L28" s="139"/>
      <c r="M28" s="137" t="s">
        <v>79</v>
      </c>
      <c r="N28" s="10" t="s">
        <v>78</v>
      </c>
      <c r="O28" s="36">
        <v>0.06</v>
      </c>
      <c r="P28" s="19">
        <f t="shared" si="7"/>
        <v>12</v>
      </c>
      <c r="Q28" s="37">
        <v>82</v>
      </c>
      <c r="R28" s="36">
        <f>O28*Q28</f>
        <v>4.92</v>
      </c>
      <c r="S28" s="36">
        <f>T28*Q28</f>
        <v>59.04</v>
      </c>
      <c r="T28" s="36">
        <f>P28*O28</f>
        <v>0.72</v>
      </c>
    </row>
    <row r="29" spans="2:20" customFormat="1" ht="15.75" customHeight="1" x14ac:dyDescent="0.35">
      <c r="B29" s="139"/>
      <c r="C29" s="137"/>
      <c r="D29" s="22" t="s">
        <v>25</v>
      </c>
      <c r="E29" s="3">
        <v>6.0000000000000001E-3</v>
      </c>
      <c r="F29" s="19">
        <f t="shared" si="6"/>
        <v>352</v>
      </c>
      <c r="G29" s="38">
        <v>710</v>
      </c>
      <c r="H29" s="36">
        <f t="shared" ref="H29:H31" si="8">E29*G29</f>
        <v>4.26</v>
      </c>
      <c r="I29" s="4">
        <f t="shared" si="1"/>
        <v>1499.52</v>
      </c>
      <c r="J29" s="3">
        <f t="shared" si="2"/>
        <v>2.1120000000000001</v>
      </c>
      <c r="L29" s="139"/>
      <c r="M29" s="137"/>
      <c r="N29" s="22" t="s">
        <v>25</v>
      </c>
      <c r="O29" s="3">
        <v>6.0000000000000001E-3</v>
      </c>
      <c r="P29" s="19">
        <f t="shared" si="7"/>
        <v>12</v>
      </c>
      <c r="Q29" s="38">
        <v>710</v>
      </c>
      <c r="R29" s="36">
        <f t="shared" ref="R29:R31" si="9">O29*Q29</f>
        <v>4.26</v>
      </c>
      <c r="S29" s="4">
        <f t="shared" si="4"/>
        <v>51.120000000000005</v>
      </c>
      <c r="T29" s="3">
        <f t="shared" si="5"/>
        <v>7.2000000000000008E-2</v>
      </c>
    </row>
    <row r="30" spans="2:20" customFormat="1" ht="15.75" customHeight="1" x14ac:dyDescent="0.35">
      <c r="B30" s="139"/>
      <c r="C30" s="36" t="s">
        <v>58</v>
      </c>
      <c r="D30" s="13" t="s">
        <v>58</v>
      </c>
      <c r="E30" s="5">
        <v>0.2</v>
      </c>
      <c r="F30" s="19">
        <f t="shared" si="6"/>
        <v>352</v>
      </c>
      <c r="G30" s="37">
        <v>72</v>
      </c>
      <c r="H30" s="36">
        <f t="shared" si="8"/>
        <v>14.4</v>
      </c>
      <c r="I30" s="4">
        <f t="shared" si="1"/>
        <v>5068.8</v>
      </c>
      <c r="J30" s="6">
        <f t="shared" si="2"/>
        <v>70.400000000000006</v>
      </c>
      <c r="L30" s="139"/>
      <c r="M30" s="36" t="s">
        <v>58</v>
      </c>
      <c r="N30" s="13" t="s">
        <v>58</v>
      </c>
      <c r="O30" s="5">
        <v>0.2</v>
      </c>
      <c r="P30" s="19">
        <f t="shared" si="7"/>
        <v>12</v>
      </c>
      <c r="Q30" s="37">
        <v>72</v>
      </c>
      <c r="R30" s="36">
        <f t="shared" si="9"/>
        <v>14.4</v>
      </c>
      <c r="S30" s="4">
        <f t="shared" si="4"/>
        <v>172.8</v>
      </c>
      <c r="T30" s="6">
        <f t="shared" si="5"/>
        <v>2.4000000000000004</v>
      </c>
    </row>
    <row r="31" spans="2:20" ht="15.75" customHeight="1" x14ac:dyDescent="0.35">
      <c r="B31" s="139"/>
      <c r="C31" s="19" t="s">
        <v>35</v>
      </c>
      <c r="D31" s="22" t="s">
        <v>35</v>
      </c>
      <c r="E31" s="3">
        <v>0.04</v>
      </c>
      <c r="F31" s="19">
        <f t="shared" si="6"/>
        <v>352</v>
      </c>
      <c r="G31" s="38">
        <v>32</v>
      </c>
      <c r="H31" s="36">
        <f t="shared" si="8"/>
        <v>1.28</v>
      </c>
      <c r="I31" s="4">
        <f t="shared" si="1"/>
        <v>450.56</v>
      </c>
      <c r="J31" s="3">
        <f t="shared" si="2"/>
        <v>14.08</v>
      </c>
      <c r="L31" s="139"/>
      <c r="M31" s="19" t="s">
        <v>35</v>
      </c>
      <c r="N31" s="22" t="s">
        <v>35</v>
      </c>
      <c r="O31" s="3">
        <v>0.04</v>
      </c>
      <c r="P31" s="19">
        <f t="shared" si="7"/>
        <v>12</v>
      </c>
      <c r="Q31" s="38">
        <v>32</v>
      </c>
      <c r="R31" s="36">
        <f t="shared" si="9"/>
        <v>1.28</v>
      </c>
      <c r="S31" s="4">
        <f t="shared" si="4"/>
        <v>15.36</v>
      </c>
      <c r="T31" s="3">
        <f t="shared" si="5"/>
        <v>0.48</v>
      </c>
    </row>
    <row r="32" spans="2:20" ht="15.75" customHeight="1" x14ac:dyDescent="0.35">
      <c r="B32" s="146" t="s">
        <v>37</v>
      </c>
      <c r="C32" s="147"/>
      <c r="D32" s="148"/>
      <c r="E32" s="25"/>
      <c r="F32" s="25"/>
      <c r="G32" s="25"/>
      <c r="H32" s="2">
        <f>SUM(H16:H31)</f>
        <v>61</v>
      </c>
      <c r="I32" s="2">
        <f>SUM(I16:I31)</f>
        <v>21472</v>
      </c>
      <c r="J32" s="2">
        <f>SUM(J16:J31)</f>
        <v>318.3964444444444</v>
      </c>
      <c r="L32" s="146" t="s">
        <v>37</v>
      </c>
      <c r="M32" s="147"/>
      <c r="N32" s="148"/>
      <c r="O32" s="25"/>
      <c r="P32" s="25"/>
      <c r="Q32" s="25"/>
      <c r="R32" s="2">
        <f>SUM(R16:R31)</f>
        <v>61</v>
      </c>
      <c r="S32" s="2">
        <f>SUM(S16:S31)</f>
        <v>732.00000000000011</v>
      </c>
      <c r="T32" s="2">
        <f>SUM(T16:T31)</f>
        <v>10.854424242424244</v>
      </c>
    </row>
    <row r="33" spans="1:20" customFormat="1" ht="15.75" customHeight="1" x14ac:dyDescent="0.25"/>
    <row r="34" spans="1:20" customFormat="1" ht="15.75" customHeight="1" x14ac:dyDescent="0.25">
      <c r="A34" s="30"/>
      <c r="B34" s="30"/>
      <c r="C34" s="30"/>
      <c r="D34" s="34"/>
      <c r="E34" s="34"/>
      <c r="F34" s="34"/>
      <c r="G34" s="34"/>
      <c r="H34" s="34"/>
      <c r="I34" s="34"/>
      <c r="J34" s="30"/>
      <c r="K34" s="30"/>
      <c r="L34" s="30"/>
      <c r="M34" s="30"/>
      <c r="N34" s="34"/>
      <c r="O34" s="34"/>
      <c r="P34" s="34"/>
      <c r="Q34" s="34"/>
      <c r="R34" s="34"/>
      <c r="S34" s="34"/>
      <c r="T34" s="30"/>
    </row>
    <row r="35" spans="1:20" customFormat="1" ht="15.75" customHeight="1" x14ac:dyDescent="0.35">
      <c r="A35" s="32"/>
      <c r="B35" s="111" t="s">
        <v>101</v>
      </c>
      <c r="C35" s="111"/>
      <c r="D35" s="46" t="s">
        <v>89</v>
      </c>
      <c r="F35" s="110" t="s">
        <v>90</v>
      </c>
      <c r="G35" s="110"/>
      <c r="H35" s="110"/>
      <c r="I35" s="110"/>
      <c r="J35" s="110"/>
      <c r="K35" s="32"/>
      <c r="L35" s="111" t="s">
        <v>101</v>
      </c>
      <c r="M35" s="111"/>
      <c r="N35" s="46" t="s">
        <v>89</v>
      </c>
      <c r="P35" s="110" t="s">
        <v>90</v>
      </c>
      <c r="Q35" s="110"/>
      <c r="R35" s="110"/>
      <c r="S35" s="110"/>
      <c r="T35" s="110"/>
    </row>
    <row r="36" spans="1:20" customFormat="1" ht="15.75" customHeight="1" x14ac:dyDescent="0.35">
      <c r="A36" s="30"/>
      <c r="B36" s="30"/>
      <c r="C36" s="30"/>
      <c r="D36" s="34" t="s">
        <v>82</v>
      </c>
      <c r="F36" s="35"/>
      <c r="G36" s="35"/>
      <c r="H36" s="35" t="s">
        <v>91</v>
      </c>
      <c r="I36" s="35"/>
      <c r="J36" s="30"/>
      <c r="K36" s="30"/>
      <c r="L36" s="30"/>
      <c r="M36" s="30"/>
      <c r="N36" s="34" t="s">
        <v>82</v>
      </c>
      <c r="P36" s="35"/>
      <c r="Q36" s="35"/>
      <c r="R36" s="35" t="s">
        <v>91</v>
      </c>
      <c r="S36" s="35"/>
      <c r="T36" s="30"/>
    </row>
    <row r="37" spans="1:20" customFormat="1" ht="15.75" customHeight="1" x14ac:dyDescent="0.25">
      <c r="B37" s="30"/>
      <c r="C37" s="30"/>
      <c r="D37" s="30"/>
      <c r="J37" s="30"/>
      <c r="L37" s="30"/>
      <c r="M37" s="30"/>
      <c r="N37" s="30"/>
      <c r="T37" s="30"/>
    </row>
    <row r="38" spans="1:20" customFormat="1" ht="15.75" customHeight="1" x14ac:dyDescent="0.35">
      <c r="B38" s="111" t="s">
        <v>92</v>
      </c>
      <c r="C38" s="111"/>
      <c r="D38" s="46" t="s">
        <v>89</v>
      </c>
      <c r="F38" s="110" t="s">
        <v>90</v>
      </c>
      <c r="G38" s="110"/>
      <c r="H38" s="110"/>
      <c r="I38" s="110"/>
      <c r="J38" s="110"/>
      <c r="L38" s="111" t="s">
        <v>92</v>
      </c>
      <c r="M38" s="111"/>
      <c r="N38" s="46" t="s">
        <v>89</v>
      </c>
      <c r="P38" s="110" t="s">
        <v>90</v>
      </c>
      <c r="Q38" s="110"/>
      <c r="R38" s="110"/>
      <c r="S38" s="110"/>
      <c r="T38" s="110"/>
    </row>
    <row r="39" spans="1:20" customFormat="1" ht="15.75" customHeight="1" x14ac:dyDescent="0.35">
      <c r="B39" s="30"/>
      <c r="C39" s="30"/>
      <c r="D39" s="34" t="s">
        <v>82</v>
      </c>
      <c r="F39" s="35"/>
      <c r="G39" s="35"/>
      <c r="H39" s="35" t="s">
        <v>91</v>
      </c>
      <c r="I39" s="35"/>
      <c r="J39" s="30"/>
      <c r="L39" s="30"/>
      <c r="M39" s="30"/>
      <c r="N39" s="34" t="s">
        <v>82</v>
      </c>
      <c r="P39" s="35"/>
      <c r="Q39" s="35"/>
      <c r="R39" s="35" t="s">
        <v>91</v>
      </c>
      <c r="S39" s="35"/>
      <c r="T39" s="30"/>
    </row>
    <row r="40" spans="1:20" customFormat="1" ht="15.75" customHeight="1" x14ac:dyDescent="0.25"/>
    <row r="41" spans="1:20" customFormat="1" ht="15.75" customHeight="1" x14ac:dyDescent="0.25"/>
    <row r="42" spans="1:20" customFormat="1" ht="15.75" customHeight="1" x14ac:dyDescent="0.25"/>
    <row r="43" spans="1:20" customFormat="1" ht="15.75" customHeight="1" x14ac:dyDescent="0.25"/>
    <row r="44" spans="1:20" customFormat="1" ht="15.75" customHeight="1" x14ac:dyDescent="0.25"/>
    <row r="45" spans="1:20" customFormat="1" ht="15.75" customHeight="1" x14ac:dyDescent="0.25"/>
  </sheetData>
  <sheetProtection password="CF66" sheet="1" objects="1" scenarios="1"/>
  <mergeCells count="36">
    <mergeCell ref="B3:J3"/>
    <mergeCell ref="L3:T3"/>
    <mergeCell ref="H5:J5"/>
    <mergeCell ref="E6:G6"/>
    <mergeCell ref="H6:J6"/>
    <mergeCell ref="R5:T5"/>
    <mergeCell ref="O6:Q6"/>
    <mergeCell ref="R6:T6"/>
    <mergeCell ref="B13:J13"/>
    <mergeCell ref="L13:T13"/>
    <mergeCell ref="B9:J9"/>
    <mergeCell ref="L9:T9"/>
    <mergeCell ref="B10:J10"/>
    <mergeCell ref="L10:T10"/>
    <mergeCell ref="B11:J11"/>
    <mergeCell ref="L11:T11"/>
    <mergeCell ref="L32:N32"/>
    <mergeCell ref="B16:B31"/>
    <mergeCell ref="C16:C19"/>
    <mergeCell ref="C20:C25"/>
    <mergeCell ref="C26:C27"/>
    <mergeCell ref="C28:C29"/>
    <mergeCell ref="B32:D32"/>
    <mergeCell ref="L16:L31"/>
    <mergeCell ref="M16:M19"/>
    <mergeCell ref="M20:M25"/>
    <mergeCell ref="M26:M27"/>
    <mergeCell ref="M28:M29"/>
    <mergeCell ref="B38:C38"/>
    <mergeCell ref="F38:J38"/>
    <mergeCell ref="P35:T35"/>
    <mergeCell ref="L38:M38"/>
    <mergeCell ref="P38:T38"/>
    <mergeCell ref="B35:C35"/>
    <mergeCell ref="F35:J35"/>
    <mergeCell ref="L35:M35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view="pageLayout" topLeftCell="A13" zoomScale="80" zoomScalePageLayoutView="80" workbookViewId="0">
      <selection activeCell="J25" sqref="J25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.1796875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93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93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58" t="s">
        <v>55</v>
      </c>
      <c r="C16" s="159" t="s">
        <v>28</v>
      </c>
      <c r="D16" s="10" t="s">
        <v>68</v>
      </c>
      <c r="E16" s="3">
        <v>8.5000000000000006E-2</v>
      </c>
      <c r="F16" s="37">
        <v>352</v>
      </c>
      <c r="G16" s="37">
        <v>120</v>
      </c>
      <c r="H16" s="19">
        <f>G16*E16</f>
        <v>10.200000000000001</v>
      </c>
      <c r="I16" s="4">
        <f>J16*G16</f>
        <v>3590.4</v>
      </c>
      <c r="J16" s="6">
        <f>F16*E16</f>
        <v>29.92</v>
      </c>
      <c r="L16" s="158" t="s">
        <v>55</v>
      </c>
      <c r="M16" s="159" t="s">
        <v>28</v>
      </c>
      <c r="N16" s="10" t="s">
        <v>68</v>
      </c>
      <c r="O16" s="3">
        <v>8.5000000000000006E-2</v>
      </c>
      <c r="P16" s="37">
        <v>12</v>
      </c>
      <c r="Q16" s="37">
        <v>120</v>
      </c>
      <c r="R16" s="19">
        <f>Q16*O16</f>
        <v>10.200000000000001</v>
      </c>
      <c r="S16" s="4">
        <f>T16*Q16</f>
        <v>122.4</v>
      </c>
      <c r="T16" s="6">
        <f>P16*O16</f>
        <v>1.02</v>
      </c>
    </row>
    <row r="17" spans="1:20" customFormat="1" ht="15.75" customHeight="1" x14ac:dyDescent="0.35">
      <c r="A17" s="11"/>
      <c r="B17" s="158"/>
      <c r="C17" s="159"/>
      <c r="D17" s="10" t="s">
        <v>9</v>
      </c>
      <c r="E17" s="3">
        <v>2.9000000000000001E-2</v>
      </c>
      <c r="F17" s="36">
        <f>F16</f>
        <v>352</v>
      </c>
      <c r="G17" s="37">
        <v>28</v>
      </c>
      <c r="H17" s="19">
        <f t="shared" ref="H17:H36" si="0">G17*E17</f>
        <v>0.81200000000000006</v>
      </c>
      <c r="I17" s="4">
        <f t="shared" ref="I17:I36" si="1">J17*G17</f>
        <v>285.82400000000001</v>
      </c>
      <c r="J17" s="6">
        <f t="shared" ref="J17:J36" si="2">F17*E17</f>
        <v>10.208</v>
      </c>
      <c r="L17" s="158"/>
      <c r="M17" s="159"/>
      <c r="N17" s="10" t="s">
        <v>9</v>
      </c>
      <c r="O17" s="3">
        <v>2.9000000000000001E-2</v>
      </c>
      <c r="P17" s="36">
        <f>P16</f>
        <v>12</v>
      </c>
      <c r="Q17" s="37">
        <v>28</v>
      </c>
      <c r="R17" s="19">
        <f t="shared" ref="R17:R36" si="3">Q17*O17</f>
        <v>0.81200000000000006</v>
      </c>
      <c r="S17" s="4">
        <f t="shared" ref="S17:S36" si="4">T17*Q17</f>
        <v>9.7440000000000015</v>
      </c>
      <c r="T17" s="6">
        <f t="shared" ref="T17:T36" si="5">P17*O17</f>
        <v>0.34800000000000003</v>
      </c>
    </row>
    <row r="18" spans="1:20" customFormat="1" ht="15.75" customHeight="1" x14ac:dyDescent="0.35">
      <c r="A18" s="11"/>
      <c r="B18" s="158"/>
      <c r="C18" s="159"/>
      <c r="D18" s="22" t="s">
        <v>5</v>
      </c>
      <c r="E18" s="3">
        <v>6.0000000000000001E-3</v>
      </c>
      <c r="F18" s="36">
        <f t="shared" ref="F18:F36" si="6">F17</f>
        <v>352</v>
      </c>
      <c r="G18" s="37">
        <v>90</v>
      </c>
      <c r="H18" s="19">
        <f t="shared" si="0"/>
        <v>0.54</v>
      </c>
      <c r="I18" s="4">
        <f t="shared" si="1"/>
        <v>190.08</v>
      </c>
      <c r="J18" s="6">
        <f t="shared" si="2"/>
        <v>2.1120000000000001</v>
      </c>
      <c r="L18" s="158"/>
      <c r="M18" s="159"/>
      <c r="N18" s="22" t="s">
        <v>5</v>
      </c>
      <c r="O18" s="3">
        <v>6.0000000000000001E-3</v>
      </c>
      <c r="P18" s="36">
        <f t="shared" ref="P18:P36" si="7">P17</f>
        <v>12</v>
      </c>
      <c r="Q18" s="37">
        <v>90</v>
      </c>
      <c r="R18" s="19">
        <f t="shared" si="3"/>
        <v>0.54</v>
      </c>
      <c r="S18" s="4">
        <f t="shared" si="4"/>
        <v>6.48</v>
      </c>
      <c r="T18" s="6">
        <f t="shared" si="5"/>
        <v>7.2000000000000008E-2</v>
      </c>
    </row>
    <row r="19" spans="1:20" customFormat="1" ht="15.75" customHeight="1" x14ac:dyDescent="0.35">
      <c r="A19" s="11"/>
      <c r="B19" s="158"/>
      <c r="C19" s="100" t="s">
        <v>29</v>
      </c>
      <c r="D19" s="10" t="s">
        <v>73</v>
      </c>
      <c r="E19" s="3">
        <f>H19/G19</f>
        <v>2.5072727272727253E-2</v>
      </c>
      <c r="F19" s="36">
        <f t="shared" si="6"/>
        <v>352</v>
      </c>
      <c r="G19" s="37">
        <v>330</v>
      </c>
      <c r="H19" s="19">
        <f>61-H16-H17-H18-H20-H21-H22-H23-H24-H25-H26-H27-H28-H29-H30-H31-H32-H33-H34-H35-H36</f>
        <v>8.2739999999999938</v>
      </c>
      <c r="I19" s="4">
        <f t="shared" si="1"/>
        <v>2912.4479999999976</v>
      </c>
      <c r="J19" s="6">
        <f t="shared" si="2"/>
        <v>8.8255999999999926</v>
      </c>
      <c r="L19" s="158"/>
      <c r="M19" s="100" t="s">
        <v>29</v>
      </c>
      <c r="N19" s="10" t="s">
        <v>73</v>
      </c>
      <c r="O19" s="3">
        <f>R19/Q19</f>
        <v>2.5072727272727253E-2</v>
      </c>
      <c r="P19" s="36">
        <f t="shared" si="7"/>
        <v>12</v>
      </c>
      <c r="Q19" s="37">
        <v>330</v>
      </c>
      <c r="R19" s="19">
        <f>61-R16-R17-R18-R20-R21-R22-R23-R24-R25-R26-R27-R28-R29-R30-R31-R32-R33-R34-R35-R36</f>
        <v>8.2739999999999938</v>
      </c>
      <c r="S19" s="4">
        <f t="shared" si="4"/>
        <v>99.28799999999994</v>
      </c>
      <c r="T19" s="6">
        <f t="shared" si="5"/>
        <v>0.30087272727272707</v>
      </c>
    </row>
    <row r="20" spans="1:20" customFormat="1" ht="15.75" customHeight="1" x14ac:dyDescent="0.35">
      <c r="A20" s="11"/>
      <c r="B20" s="158"/>
      <c r="C20" s="101"/>
      <c r="D20" s="10" t="s">
        <v>6</v>
      </c>
      <c r="E20" s="3">
        <v>0.107</v>
      </c>
      <c r="F20" s="36">
        <f t="shared" si="6"/>
        <v>352</v>
      </c>
      <c r="G20" s="37">
        <v>28</v>
      </c>
      <c r="H20" s="19">
        <f t="shared" si="0"/>
        <v>2.996</v>
      </c>
      <c r="I20" s="4">
        <f t="shared" si="1"/>
        <v>1054.5920000000001</v>
      </c>
      <c r="J20" s="6">
        <f t="shared" si="2"/>
        <v>37.664000000000001</v>
      </c>
      <c r="L20" s="158"/>
      <c r="M20" s="101"/>
      <c r="N20" s="10" t="s">
        <v>6</v>
      </c>
      <c r="O20" s="3">
        <v>0.107</v>
      </c>
      <c r="P20" s="36">
        <f t="shared" si="7"/>
        <v>12</v>
      </c>
      <c r="Q20" s="37">
        <v>28</v>
      </c>
      <c r="R20" s="19">
        <f t="shared" si="3"/>
        <v>2.996</v>
      </c>
      <c r="S20" s="4">
        <f t="shared" si="4"/>
        <v>35.951999999999998</v>
      </c>
      <c r="T20" s="6">
        <f t="shared" si="5"/>
        <v>1.284</v>
      </c>
    </row>
    <row r="21" spans="1:20" customFormat="1" ht="15.75" customHeight="1" x14ac:dyDescent="0.35">
      <c r="A21" s="11"/>
      <c r="B21" s="158"/>
      <c r="C21" s="101"/>
      <c r="D21" s="10" t="s">
        <v>78</v>
      </c>
      <c r="E21" s="3">
        <v>6.0000000000000001E-3</v>
      </c>
      <c r="F21" s="36">
        <f t="shared" si="6"/>
        <v>352</v>
      </c>
      <c r="G21" s="37">
        <v>82</v>
      </c>
      <c r="H21" s="19">
        <f t="shared" si="0"/>
        <v>0.49199999999999999</v>
      </c>
      <c r="I21" s="4">
        <f t="shared" si="1"/>
        <v>173.184</v>
      </c>
      <c r="J21" s="6">
        <f t="shared" si="2"/>
        <v>2.1120000000000001</v>
      </c>
      <c r="L21" s="158"/>
      <c r="M21" s="101"/>
      <c r="N21" s="10" t="s">
        <v>78</v>
      </c>
      <c r="O21" s="3">
        <v>6.0000000000000001E-3</v>
      </c>
      <c r="P21" s="36">
        <f t="shared" si="7"/>
        <v>12</v>
      </c>
      <c r="Q21" s="37">
        <v>82</v>
      </c>
      <c r="R21" s="19">
        <f t="shared" si="3"/>
        <v>0.49199999999999999</v>
      </c>
      <c r="S21" s="4">
        <f t="shared" si="4"/>
        <v>5.9040000000000008</v>
      </c>
      <c r="T21" s="6">
        <f t="shared" si="5"/>
        <v>7.2000000000000008E-2</v>
      </c>
    </row>
    <row r="22" spans="1:20" customFormat="1" ht="15.75" customHeight="1" x14ac:dyDescent="0.35">
      <c r="A22" s="11"/>
      <c r="B22" s="158"/>
      <c r="C22" s="101"/>
      <c r="D22" s="10" t="s">
        <v>7</v>
      </c>
      <c r="E22" s="3">
        <v>1.3000000000000001E-2</v>
      </c>
      <c r="F22" s="36">
        <f t="shared" si="6"/>
        <v>352</v>
      </c>
      <c r="G22" s="37">
        <v>44</v>
      </c>
      <c r="H22" s="19">
        <f t="shared" si="0"/>
        <v>0.57200000000000006</v>
      </c>
      <c r="I22" s="4">
        <f t="shared" si="1"/>
        <v>201.34400000000002</v>
      </c>
      <c r="J22" s="6">
        <f t="shared" si="2"/>
        <v>4.5760000000000005</v>
      </c>
      <c r="L22" s="158"/>
      <c r="M22" s="101"/>
      <c r="N22" s="10" t="s">
        <v>7</v>
      </c>
      <c r="O22" s="3">
        <v>1.3000000000000001E-2</v>
      </c>
      <c r="P22" s="36">
        <f t="shared" si="7"/>
        <v>12</v>
      </c>
      <c r="Q22" s="37">
        <v>44</v>
      </c>
      <c r="R22" s="19">
        <f t="shared" si="3"/>
        <v>0.57200000000000006</v>
      </c>
      <c r="S22" s="4">
        <f t="shared" si="4"/>
        <v>6.8640000000000008</v>
      </c>
      <c r="T22" s="6">
        <f t="shared" si="5"/>
        <v>0.15600000000000003</v>
      </c>
    </row>
    <row r="23" spans="1:20" customFormat="1" ht="15.75" customHeight="1" x14ac:dyDescent="0.35">
      <c r="A23" s="11"/>
      <c r="B23" s="158"/>
      <c r="C23" s="101"/>
      <c r="D23" s="22" t="s">
        <v>9</v>
      </c>
      <c r="E23" s="3">
        <v>1.2E-2</v>
      </c>
      <c r="F23" s="36">
        <f t="shared" si="6"/>
        <v>352</v>
      </c>
      <c r="G23" s="37">
        <v>28</v>
      </c>
      <c r="H23" s="19">
        <f t="shared" si="0"/>
        <v>0.33600000000000002</v>
      </c>
      <c r="I23" s="4">
        <f t="shared" si="1"/>
        <v>118.27200000000001</v>
      </c>
      <c r="J23" s="6">
        <f t="shared" si="2"/>
        <v>4.2240000000000002</v>
      </c>
      <c r="L23" s="158"/>
      <c r="M23" s="101"/>
      <c r="N23" s="22" t="s">
        <v>9</v>
      </c>
      <c r="O23" s="3">
        <v>1.2E-2</v>
      </c>
      <c r="P23" s="36">
        <f t="shared" si="7"/>
        <v>12</v>
      </c>
      <c r="Q23" s="37">
        <v>28</v>
      </c>
      <c r="R23" s="19">
        <f t="shared" si="3"/>
        <v>0.33600000000000002</v>
      </c>
      <c r="S23" s="4">
        <f t="shared" si="4"/>
        <v>4.032</v>
      </c>
      <c r="T23" s="6">
        <f t="shared" si="5"/>
        <v>0.14400000000000002</v>
      </c>
    </row>
    <row r="24" spans="1:20" customFormat="1" ht="15.75" customHeight="1" x14ac:dyDescent="0.35">
      <c r="A24" s="11"/>
      <c r="B24" s="158"/>
      <c r="C24" s="101"/>
      <c r="D24" s="22" t="s">
        <v>5</v>
      </c>
      <c r="E24" s="3">
        <v>3.0000000000000001E-3</v>
      </c>
      <c r="F24" s="36">
        <f t="shared" si="6"/>
        <v>352</v>
      </c>
      <c r="G24" s="37">
        <v>90</v>
      </c>
      <c r="H24" s="19">
        <f t="shared" si="0"/>
        <v>0.27</v>
      </c>
      <c r="I24" s="4">
        <f t="shared" si="1"/>
        <v>95.04</v>
      </c>
      <c r="J24" s="6">
        <f t="shared" si="2"/>
        <v>1.056</v>
      </c>
      <c r="L24" s="158"/>
      <c r="M24" s="101"/>
      <c r="N24" s="22" t="s">
        <v>5</v>
      </c>
      <c r="O24" s="3">
        <v>3.0000000000000001E-3</v>
      </c>
      <c r="P24" s="36">
        <f t="shared" si="7"/>
        <v>12</v>
      </c>
      <c r="Q24" s="37">
        <v>90</v>
      </c>
      <c r="R24" s="19">
        <f t="shared" si="3"/>
        <v>0.27</v>
      </c>
      <c r="S24" s="4">
        <f t="shared" si="4"/>
        <v>3.24</v>
      </c>
      <c r="T24" s="6">
        <f t="shared" si="5"/>
        <v>3.6000000000000004E-2</v>
      </c>
    </row>
    <row r="25" spans="1:20" customFormat="1" ht="15.75" customHeight="1" x14ac:dyDescent="0.35">
      <c r="A25" s="11"/>
      <c r="B25" s="158"/>
      <c r="C25" s="101"/>
      <c r="D25" s="22" t="s">
        <v>30</v>
      </c>
      <c r="E25" s="3">
        <v>6.0000000000000001E-3</v>
      </c>
      <c r="F25" s="36">
        <f t="shared" si="6"/>
        <v>352</v>
      </c>
      <c r="G25" s="37">
        <v>170</v>
      </c>
      <c r="H25" s="19">
        <f t="shared" si="0"/>
        <v>1.02</v>
      </c>
      <c r="I25" s="4">
        <f t="shared" si="1"/>
        <v>359.04</v>
      </c>
      <c r="J25" s="6">
        <f t="shared" si="2"/>
        <v>2.1120000000000001</v>
      </c>
      <c r="L25" s="158"/>
      <c r="M25" s="101"/>
      <c r="N25" s="22" t="s">
        <v>30</v>
      </c>
      <c r="O25" s="3">
        <v>6.0000000000000001E-3</v>
      </c>
      <c r="P25" s="36">
        <f t="shared" si="7"/>
        <v>12</v>
      </c>
      <c r="Q25" s="37">
        <v>170</v>
      </c>
      <c r="R25" s="19">
        <f t="shared" si="3"/>
        <v>1.02</v>
      </c>
      <c r="S25" s="4">
        <f t="shared" si="4"/>
        <v>12.240000000000002</v>
      </c>
      <c r="T25" s="6">
        <f t="shared" si="5"/>
        <v>7.2000000000000008E-2</v>
      </c>
    </row>
    <row r="26" spans="1:20" customFormat="1" ht="15.75" customHeight="1" x14ac:dyDescent="0.35">
      <c r="A26" s="11"/>
      <c r="B26" s="158"/>
      <c r="C26" s="102"/>
      <c r="D26" s="22" t="s">
        <v>72</v>
      </c>
      <c r="E26" s="3">
        <v>0.188</v>
      </c>
      <c r="F26" s="36">
        <f t="shared" si="6"/>
        <v>352</v>
      </c>
      <c r="G26" s="37"/>
      <c r="H26" s="19"/>
      <c r="I26" s="4"/>
      <c r="J26" s="6">
        <f t="shared" si="2"/>
        <v>66.176000000000002</v>
      </c>
      <c r="L26" s="158"/>
      <c r="M26" s="102"/>
      <c r="N26" s="22" t="s">
        <v>72</v>
      </c>
      <c r="O26" s="3">
        <v>0.188</v>
      </c>
      <c r="P26" s="36">
        <f t="shared" si="7"/>
        <v>12</v>
      </c>
      <c r="Q26" s="37"/>
      <c r="R26" s="19"/>
      <c r="S26" s="4"/>
      <c r="T26" s="6">
        <f t="shared" si="5"/>
        <v>2.2560000000000002</v>
      </c>
    </row>
    <row r="27" spans="1:20" customFormat="1" ht="15.75" customHeight="1" x14ac:dyDescent="0.35">
      <c r="A27" s="11"/>
      <c r="B27" s="158"/>
      <c r="C27" s="155" t="s">
        <v>77</v>
      </c>
      <c r="D27" s="10" t="s">
        <v>73</v>
      </c>
      <c r="E27" s="3">
        <v>0.06</v>
      </c>
      <c r="F27" s="36">
        <f t="shared" si="6"/>
        <v>352</v>
      </c>
      <c r="G27" s="37">
        <v>330</v>
      </c>
      <c r="H27" s="19">
        <f t="shared" si="0"/>
        <v>19.8</v>
      </c>
      <c r="I27" s="4">
        <f t="shared" si="1"/>
        <v>6969.5999999999995</v>
      </c>
      <c r="J27" s="6">
        <f t="shared" si="2"/>
        <v>21.119999999999997</v>
      </c>
      <c r="L27" s="158"/>
      <c r="M27" s="155" t="s">
        <v>77</v>
      </c>
      <c r="N27" s="10" t="s">
        <v>73</v>
      </c>
      <c r="O27" s="3">
        <v>0.06</v>
      </c>
      <c r="P27" s="36">
        <f t="shared" si="7"/>
        <v>12</v>
      </c>
      <c r="Q27" s="37">
        <v>330</v>
      </c>
      <c r="R27" s="19">
        <f t="shared" si="3"/>
        <v>19.8</v>
      </c>
      <c r="S27" s="4">
        <f t="shared" si="4"/>
        <v>237.6</v>
      </c>
      <c r="T27" s="6">
        <f t="shared" si="5"/>
        <v>0.72</v>
      </c>
    </row>
    <row r="28" spans="1:20" customFormat="1" ht="15.75" customHeight="1" x14ac:dyDescent="0.35">
      <c r="A28" s="11"/>
      <c r="B28" s="158"/>
      <c r="C28" s="157"/>
      <c r="D28" s="10" t="s">
        <v>7</v>
      </c>
      <c r="E28" s="3">
        <v>3.0000000000000001E-3</v>
      </c>
      <c r="F28" s="36">
        <f t="shared" si="6"/>
        <v>352</v>
      </c>
      <c r="G28" s="37">
        <v>44</v>
      </c>
      <c r="H28" s="19">
        <f t="shared" si="0"/>
        <v>0.13200000000000001</v>
      </c>
      <c r="I28" s="4">
        <f t="shared" si="1"/>
        <v>46.463999999999999</v>
      </c>
      <c r="J28" s="6">
        <f t="shared" si="2"/>
        <v>1.056</v>
      </c>
      <c r="L28" s="158"/>
      <c r="M28" s="157"/>
      <c r="N28" s="10" t="s">
        <v>7</v>
      </c>
      <c r="O28" s="3">
        <v>3.0000000000000001E-3</v>
      </c>
      <c r="P28" s="36">
        <f t="shared" si="7"/>
        <v>12</v>
      </c>
      <c r="Q28" s="37">
        <v>44</v>
      </c>
      <c r="R28" s="19">
        <f t="shared" si="3"/>
        <v>0.13200000000000001</v>
      </c>
      <c r="S28" s="4">
        <f t="shared" si="4"/>
        <v>1.5840000000000001</v>
      </c>
      <c r="T28" s="6">
        <f t="shared" si="5"/>
        <v>3.6000000000000004E-2</v>
      </c>
    </row>
    <row r="29" spans="1:20" customFormat="1" ht="15.75" customHeight="1" x14ac:dyDescent="0.35">
      <c r="A29" s="11"/>
      <c r="B29" s="158"/>
      <c r="C29" s="156"/>
      <c r="D29" s="10" t="s">
        <v>9</v>
      </c>
      <c r="E29" s="3">
        <v>3.0000000000000001E-3</v>
      </c>
      <c r="F29" s="36">
        <f t="shared" si="6"/>
        <v>352</v>
      </c>
      <c r="G29" s="37">
        <v>28</v>
      </c>
      <c r="H29" s="19">
        <f t="shared" si="0"/>
        <v>8.4000000000000005E-2</v>
      </c>
      <c r="I29" s="4">
        <f t="shared" si="1"/>
        <v>29.568000000000001</v>
      </c>
      <c r="J29" s="6">
        <f t="shared" si="2"/>
        <v>1.056</v>
      </c>
      <c r="L29" s="158"/>
      <c r="M29" s="156"/>
      <c r="N29" s="10" t="s">
        <v>9</v>
      </c>
      <c r="O29" s="3">
        <v>3.0000000000000001E-3</v>
      </c>
      <c r="P29" s="36">
        <f t="shared" si="7"/>
        <v>12</v>
      </c>
      <c r="Q29" s="37">
        <v>28</v>
      </c>
      <c r="R29" s="19">
        <f t="shared" si="3"/>
        <v>8.4000000000000005E-2</v>
      </c>
      <c r="S29" s="4">
        <f t="shared" si="4"/>
        <v>1.008</v>
      </c>
      <c r="T29" s="6">
        <f t="shared" si="5"/>
        <v>3.6000000000000004E-2</v>
      </c>
    </row>
    <row r="30" spans="1:20" customFormat="1" ht="15.75" customHeight="1" x14ac:dyDescent="0.35">
      <c r="A30" s="11"/>
      <c r="B30" s="158"/>
      <c r="C30" s="129" t="s">
        <v>38</v>
      </c>
      <c r="D30" s="10" t="s">
        <v>39</v>
      </c>
      <c r="E30" s="3">
        <v>5.0999999999999997E-2</v>
      </c>
      <c r="F30" s="36">
        <f t="shared" si="6"/>
        <v>352</v>
      </c>
      <c r="G30" s="37">
        <v>50</v>
      </c>
      <c r="H30" s="19">
        <f>G30*E30</f>
        <v>2.5499999999999998</v>
      </c>
      <c r="I30" s="4">
        <f t="shared" si="1"/>
        <v>897.59999999999991</v>
      </c>
      <c r="J30" s="6">
        <f t="shared" si="2"/>
        <v>17.951999999999998</v>
      </c>
      <c r="L30" s="158"/>
      <c r="M30" s="129" t="s">
        <v>38</v>
      </c>
      <c r="N30" s="10" t="s">
        <v>39</v>
      </c>
      <c r="O30" s="3">
        <v>5.0999999999999997E-2</v>
      </c>
      <c r="P30" s="36">
        <f t="shared" si="7"/>
        <v>12</v>
      </c>
      <c r="Q30" s="37">
        <v>50</v>
      </c>
      <c r="R30" s="19">
        <f>Q30*O30</f>
        <v>2.5499999999999998</v>
      </c>
      <c r="S30" s="4">
        <f t="shared" si="4"/>
        <v>30.599999999999998</v>
      </c>
      <c r="T30" s="6">
        <f t="shared" si="5"/>
        <v>0.61199999999999999</v>
      </c>
    </row>
    <row r="31" spans="1:20" customFormat="1" ht="15.75" customHeight="1" x14ac:dyDescent="0.35">
      <c r="A31" s="11"/>
      <c r="B31" s="158"/>
      <c r="C31" s="129"/>
      <c r="D31" s="10" t="s">
        <v>25</v>
      </c>
      <c r="E31" s="3">
        <v>5.0000000000000001E-3</v>
      </c>
      <c r="F31" s="36">
        <f t="shared" si="6"/>
        <v>352</v>
      </c>
      <c r="G31" s="37">
        <v>710</v>
      </c>
      <c r="H31" s="19">
        <f>G31*E31</f>
        <v>3.5500000000000003</v>
      </c>
      <c r="I31" s="4">
        <f t="shared" si="1"/>
        <v>1249.5999999999999</v>
      </c>
      <c r="J31" s="6">
        <f t="shared" si="2"/>
        <v>1.76</v>
      </c>
      <c r="L31" s="158"/>
      <c r="M31" s="129"/>
      <c r="N31" s="10" t="s">
        <v>25</v>
      </c>
      <c r="O31" s="3">
        <v>5.0000000000000001E-3</v>
      </c>
      <c r="P31" s="36">
        <f t="shared" si="7"/>
        <v>12</v>
      </c>
      <c r="Q31" s="37">
        <v>710</v>
      </c>
      <c r="R31" s="19">
        <f>Q31*O31</f>
        <v>3.5500000000000003</v>
      </c>
      <c r="S31" s="4">
        <f t="shared" si="4"/>
        <v>42.6</v>
      </c>
      <c r="T31" s="6">
        <f t="shared" si="5"/>
        <v>0.06</v>
      </c>
    </row>
    <row r="32" spans="1:20" customFormat="1" ht="15.75" customHeight="1" x14ac:dyDescent="0.35">
      <c r="A32" s="11"/>
      <c r="B32" s="158"/>
      <c r="C32" s="94" t="s">
        <v>80</v>
      </c>
      <c r="D32" s="10" t="s">
        <v>23</v>
      </c>
      <c r="E32" s="3">
        <v>4.5999999999999999E-2</v>
      </c>
      <c r="F32" s="36">
        <f t="shared" si="6"/>
        <v>352</v>
      </c>
      <c r="G32" s="37">
        <v>150</v>
      </c>
      <c r="H32" s="19">
        <f t="shared" si="0"/>
        <v>6.8999999999999995</v>
      </c>
      <c r="I32" s="4">
        <f t="shared" si="1"/>
        <v>2428.8000000000002</v>
      </c>
      <c r="J32" s="6">
        <f t="shared" si="2"/>
        <v>16.192</v>
      </c>
      <c r="L32" s="158"/>
      <c r="M32" s="94" t="s">
        <v>80</v>
      </c>
      <c r="N32" s="10" t="s">
        <v>23</v>
      </c>
      <c r="O32" s="3">
        <v>4.5999999999999999E-2</v>
      </c>
      <c r="P32" s="36">
        <f t="shared" si="7"/>
        <v>12</v>
      </c>
      <c r="Q32" s="37">
        <v>150</v>
      </c>
      <c r="R32" s="19">
        <f t="shared" si="3"/>
        <v>6.8999999999999995</v>
      </c>
      <c r="S32" s="4">
        <f t="shared" si="4"/>
        <v>82.800000000000011</v>
      </c>
      <c r="T32" s="6">
        <f t="shared" si="5"/>
        <v>0.55200000000000005</v>
      </c>
    </row>
    <row r="33" spans="1:20" customFormat="1" ht="15.75" customHeight="1" x14ac:dyDescent="0.35">
      <c r="A33" s="11"/>
      <c r="B33" s="158"/>
      <c r="C33" s="95"/>
      <c r="D33" s="10" t="s">
        <v>10</v>
      </c>
      <c r="E33" s="3">
        <v>2.4E-2</v>
      </c>
      <c r="F33" s="36">
        <f t="shared" si="6"/>
        <v>352</v>
      </c>
      <c r="G33" s="37">
        <v>46</v>
      </c>
      <c r="H33" s="19">
        <f t="shared" si="0"/>
        <v>1.1040000000000001</v>
      </c>
      <c r="I33" s="4">
        <f t="shared" si="1"/>
        <v>388.608</v>
      </c>
      <c r="J33" s="6">
        <f t="shared" si="2"/>
        <v>8.4480000000000004</v>
      </c>
      <c r="L33" s="158"/>
      <c r="M33" s="95"/>
      <c r="N33" s="10" t="s">
        <v>10</v>
      </c>
      <c r="O33" s="3">
        <v>2.4E-2</v>
      </c>
      <c r="P33" s="36">
        <f t="shared" si="7"/>
        <v>12</v>
      </c>
      <c r="Q33" s="37">
        <v>46</v>
      </c>
      <c r="R33" s="19">
        <f t="shared" si="3"/>
        <v>1.1040000000000001</v>
      </c>
      <c r="S33" s="4">
        <f t="shared" si="4"/>
        <v>13.248000000000001</v>
      </c>
      <c r="T33" s="6">
        <f t="shared" si="5"/>
        <v>0.28800000000000003</v>
      </c>
    </row>
    <row r="34" spans="1:20" customFormat="1" ht="15.75" customHeight="1" x14ac:dyDescent="0.35">
      <c r="A34" s="11"/>
      <c r="B34" s="158"/>
      <c r="C34" s="95"/>
      <c r="D34" s="10" t="s">
        <v>11</v>
      </c>
      <c r="E34" s="18">
        <v>2.0000000000000001E-4</v>
      </c>
      <c r="F34" s="36">
        <f t="shared" si="6"/>
        <v>352</v>
      </c>
      <c r="G34" s="37">
        <v>440</v>
      </c>
      <c r="H34" s="19">
        <f t="shared" si="0"/>
        <v>8.8000000000000009E-2</v>
      </c>
      <c r="I34" s="4">
        <f t="shared" si="1"/>
        <v>30.976000000000003</v>
      </c>
      <c r="J34" s="6">
        <f t="shared" si="2"/>
        <v>7.0400000000000004E-2</v>
      </c>
      <c r="L34" s="158"/>
      <c r="M34" s="95"/>
      <c r="N34" s="10" t="s">
        <v>11</v>
      </c>
      <c r="O34" s="18">
        <v>2.0000000000000001E-4</v>
      </c>
      <c r="P34" s="36">
        <f t="shared" si="7"/>
        <v>12</v>
      </c>
      <c r="Q34" s="37">
        <v>440</v>
      </c>
      <c r="R34" s="19">
        <f t="shared" si="3"/>
        <v>8.8000000000000009E-2</v>
      </c>
      <c r="S34" s="4">
        <f t="shared" si="4"/>
        <v>1.056</v>
      </c>
      <c r="T34" s="6">
        <f t="shared" si="5"/>
        <v>2.4000000000000002E-3</v>
      </c>
    </row>
    <row r="35" spans="1:20" customFormat="1" ht="15.75" customHeight="1" x14ac:dyDescent="0.35">
      <c r="A35" s="11"/>
      <c r="B35" s="158"/>
      <c r="C35" s="96"/>
      <c r="D35" s="10" t="s">
        <v>72</v>
      </c>
      <c r="E35" s="3">
        <v>0.17199999999999999</v>
      </c>
      <c r="F35" s="36">
        <f t="shared" si="6"/>
        <v>352</v>
      </c>
      <c r="G35" s="37"/>
      <c r="H35" s="19"/>
      <c r="I35" s="4"/>
      <c r="J35" s="6">
        <f t="shared" si="2"/>
        <v>60.543999999999997</v>
      </c>
      <c r="L35" s="158"/>
      <c r="M35" s="96"/>
      <c r="N35" s="10" t="s">
        <v>72</v>
      </c>
      <c r="O35" s="3">
        <v>0.17199999999999999</v>
      </c>
      <c r="P35" s="36">
        <f t="shared" si="7"/>
        <v>12</v>
      </c>
      <c r="Q35" s="37"/>
      <c r="R35" s="19"/>
      <c r="S35" s="4"/>
      <c r="T35" s="6">
        <f t="shared" si="5"/>
        <v>2.0640000000000001</v>
      </c>
    </row>
    <row r="36" spans="1:20" customFormat="1" ht="15.75" customHeight="1" x14ac:dyDescent="0.35">
      <c r="A36" s="11"/>
      <c r="B36" s="158"/>
      <c r="C36" s="4" t="s">
        <v>35</v>
      </c>
      <c r="D36" s="15" t="s">
        <v>35</v>
      </c>
      <c r="E36" s="3">
        <v>0.04</v>
      </c>
      <c r="F36" s="36">
        <f t="shared" si="6"/>
        <v>352</v>
      </c>
      <c r="G36" s="37">
        <v>32</v>
      </c>
      <c r="H36" s="19">
        <f t="shared" si="0"/>
        <v>1.28</v>
      </c>
      <c r="I36" s="4">
        <f t="shared" si="1"/>
        <v>450.56</v>
      </c>
      <c r="J36" s="6">
        <f t="shared" si="2"/>
        <v>14.08</v>
      </c>
      <c r="L36" s="158"/>
      <c r="M36" s="4" t="s">
        <v>35</v>
      </c>
      <c r="N36" s="15" t="s">
        <v>35</v>
      </c>
      <c r="O36" s="3">
        <v>0.04</v>
      </c>
      <c r="P36" s="36">
        <f t="shared" si="7"/>
        <v>12</v>
      </c>
      <c r="Q36" s="37">
        <v>32</v>
      </c>
      <c r="R36" s="19">
        <f t="shared" si="3"/>
        <v>1.28</v>
      </c>
      <c r="S36" s="4">
        <f t="shared" si="4"/>
        <v>15.36</v>
      </c>
      <c r="T36" s="6">
        <f t="shared" si="5"/>
        <v>0.48</v>
      </c>
    </row>
    <row r="37" spans="1:20" customFormat="1" ht="15.75" customHeight="1" x14ac:dyDescent="0.35">
      <c r="A37" s="11"/>
      <c r="B37" s="138" t="s">
        <v>37</v>
      </c>
      <c r="C37" s="138"/>
      <c r="D37" s="138"/>
      <c r="E37" s="25"/>
      <c r="F37" s="25"/>
      <c r="G37" s="25"/>
      <c r="H37" s="2">
        <f>SUM(H16:H36)</f>
        <v>60.999999999999986</v>
      </c>
      <c r="I37" s="2">
        <f t="shared" ref="I37:J37" si="8">SUM(I16:I36)</f>
        <v>21471.999999999993</v>
      </c>
      <c r="J37" s="2">
        <f t="shared" si="8"/>
        <v>311.26400000000001</v>
      </c>
      <c r="L37" s="138" t="s">
        <v>37</v>
      </c>
      <c r="M37" s="138"/>
      <c r="N37" s="138"/>
      <c r="O37" s="25"/>
      <c r="P37" s="25"/>
      <c r="Q37" s="25"/>
      <c r="R37" s="2">
        <f>SUM(R16:R36)</f>
        <v>60.999999999999986</v>
      </c>
      <c r="S37" s="2">
        <f t="shared" ref="S37:T37" si="9">SUM(S16:S36)</f>
        <v>732.00000000000011</v>
      </c>
      <c r="T37" s="2">
        <f t="shared" si="9"/>
        <v>10.611272727272727</v>
      </c>
    </row>
    <row r="38" spans="1:20" customFormat="1" ht="15.75" customHeight="1" x14ac:dyDescent="0.25"/>
    <row r="39" spans="1:20" customFormat="1" ht="15.75" customHeight="1" x14ac:dyDescent="0.25">
      <c r="A39" s="30"/>
      <c r="B39" s="30"/>
      <c r="C39" s="30"/>
      <c r="D39" s="34"/>
      <c r="E39" s="34"/>
      <c r="F39" s="34"/>
      <c r="G39" s="34"/>
      <c r="H39" s="34"/>
      <c r="I39" s="34"/>
      <c r="J39" s="30"/>
      <c r="K39" s="30"/>
      <c r="L39" s="30"/>
      <c r="M39" s="30"/>
      <c r="N39" s="34"/>
      <c r="O39" s="34"/>
      <c r="P39" s="34"/>
      <c r="Q39" s="34"/>
      <c r="R39" s="34"/>
      <c r="S39" s="34"/>
      <c r="T39" s="30"/>
    </row>
    <row r="40" spans="1:20" customFormat="1" ht="15.75" customHeight="1" x14ac:dyDescent="0.35">
      <c r="A40" s="32"/>
      <c r="B40" s="111" t="s">
        <v>101</v>
      </c>
      <c r="C40" s="111"/>
      <c r="D40" s="46" t="s">
        <v>89</v>
      </c>
      <c r="F40" s="110" t="s">
        <v>90</v>
      </c>
      <c r="G40" s="110"/>
      <c r="H40" s="110"/>
      <c r="I40" s="110"/>
      <c r="J40" s="110"/>
      <c r="K40" s="32"/>
      <c r="L40" s="111" t="s">
        <v>101</v>
      </c>
      <c r="M40" s="111"/>
      <c r="N40" s="46" t="s">
        <v>89</v>
      </c>
      <c r="P40" s="110" t="s">
        <v>90</v>
      </c>
      <c r="Q40" s="110"/>
      <c r="R40" s="110"/>
      <c r="S40" s="110"/>
      <c r="T40" s="110"/>
    </row>
    <row r="41" spans="1:20" customFormat="1" ht="15.75" customHeight="1" x14ac:dyDescent="0.35">
      <c r="A41" s="30"/>
      <c r="B41" s="30"/>
      <c r="C41" s="30"/>
      <c r="D41" s="34" t="s">
        <v>82</v>
      </c>
      <c r="F41" s="35"/>
      <c r="G41" s="35"/>
      <c r="H41" s="35" t="s">
        <v>91</v>
      </c>
      <c r="I41" s="35"/>
      <c r="J41" s="30"/>
      <c r="K41" s="30"/>
      <c r="L41" s="30"/>
      <c r="M41" s="30"/>
      <c r="N41" s="34" t="s">
        <v>82</v>
      </c>
      <c r="P41" s="35"/>
      <c r="Q41" s="35"/>
      <c r="R41" s="35" t="s">
        <v>91</v>
      </c>
      <c r="S41" s="35"/>
      <c r="T41" s="30"/>
    </row>
    <row r="42" spans="1:20" customFormat="1" ht="15.75" customHeight="1" x14ac:dyDescent="0.25">
      <c r="B42" s="30"/>
      <c r="C42" s="30"/>
      <c r="D42" s="30"/>
      <c r="J42" s="30"/>
      <c r="L42" s="30"/>
      <c r="M42" s="30"/>
      <c r="N42" s="30"/>
      <c r="T42" s="30"/>
    </row>
    <row r="43" spans="1:20" customFormat="1" ht="15.75" customHeight="1" x14ac:dyDescent="0.35">
      <c r="B43" s="111" t="s">
        <v>92</v>
      </c>
      <c r="C43" s="111"/>
      <c r="D43" s="46" t="s">
        <v>89</v>
      </c>
      <c r="F43" s="110" t="s">
        <v>90</v>
      </c>
      <c r="G43" s="110"/>
      <c r="H43" s="110"/>
      <c r="I43" s="110"/>
      <c r="J43" s="110"/>
      <c r="L43" s="111" t="s">
        <v>92</v>
      </c>
      <c r="M43" s="111"/>
      <c r="N43" s="46" t="s">
        <v>89</v>
      </c>
      <c r="P43" s="110" t="s">
        <v>90</v>
      </c>
      <c r="Q43" s="110"/>
      <c r="R43" s="110"/>
      <c r="S43" s="110"/>
      <c r="T43" s="110"/>
    </row>
    <row r="44" spans="1:20" customFormat="1" ht="15.75" customHeight="1" x14ac:dyDescent="0.35">
      <c r="B44" s="30"/>
      <c r="C44" s="30"/>
      <c r="D44" s="34" t="s">
        <v>82</v>
      </c>
      <c r="F44" s="35"/>
      <c r="G44" s="35"/>
      <c r="H44" s="35" t="s">
        <v>91</v>
      </c>
      <c r="I44" s="35"/>
      <c r="J44" s="30"/>
      <c r="L44" s="30"/>
      <c r="M44" s="30"/>
      <c r="N44" s="34" t="s">
        <v>82</v>
      </c>
      <c r="P44" s="35"/>
      <c r="Q44" s="35"/>
      <c r="R44" s="35" t="s">
        <v>91</v>
      </c>
      <c r="S44" s="35"/>
      <c r="T44" s="30"/>
    </row>
    <row r="45" spans="1:20" customFormat="1" ht="15.75" customHeight="1" x14ac:dyDescent="0.25"/>
    <row r="46" spans="1:20" customFormat="1" ht="15.75" customHeight="1" x14ac:dyDescent="0.25"/>
  </sheetData>
  <sheetProtection password="CF66" sheet="1" objects="1" scenarios="1"/>
  <mergeCells count="38">
    <mergeCell ref="B3:J3"/>
    <mergeCell ref="L3:T3"/>
    <mergeCell ref="H5:J5"/>
    <mergeCell ref="E6:G6"/>
    <mergeCell ref="H6:J6"/>
    <mergeCell ref="R5:T5"/>
    <mergeCell ref="O6:Q6"/>
    <mergeCell ref="R6:T6"/>
    <mergeCell ref="B37:D37"/>
    <mergeCell ref="B40:C40"/>
    <mergeCell ref="L40:M40"/>
    <mergeCell ref="F40:J40"/>
    <mergeCell ref="L11:T11"/>
    <mergeCell ref="B16:B36"/>
    <mergeCell ref="C16:C18"/>
    <mergeCell ref="C19:C26"/>
    <mergeCell ref="C27:C29"/>
    <mergeCell ref="C30:C31"/>
    <mergeCell ref="C32:C35"/>
    <mergeCell ref="M30:M31"/>
    <mergeCell ref="M32:M35"/>
    <mergeCell ref="L37:N37"/>
    <mergeCell ref="L16:L36"/>
    <mergeCell ref="M16:M18"/>
    <mergeCell ref="M19:M26"/>
    <mergeCell ref="M27:M29"/>
    <mergeCell ref="B13:J13"/>
    <mergeCell ref="L13:T13"/>
    <mergeCell ref="B9:J9"/>
    <mergeCell ref="L9:T9"/>
    <mergeCell ref="B10:J10"/>
    <mergeCell ref="L10:T10"/>
    <mergeCell ref="B11:J11"/>
    <mergeCell ref="B43:C43"/>
    <mergeCell ref="F43:J43"/>
    <mergeCell ref="P40:T40"/>
    <mergeCell ref="L43:M43"/>
    <mergeCell ref="P43:T43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8"/>
  <sheetViews>
    <sheetView view="pageLayout" topLeftCell="A10" zoomScale="80" zoomScalePageLayoutView="80" workbookViewId="0">
      <selection activeCell="G16" sqref="G16:G19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94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94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58" t="s">
        <v>56</v>
      </c>
      <c r="C16" s="159" t="s">
        <v>71</v>
      </c>
      <c r="D16" s="10" t="s">
        <v>4</v>
      </c>
      <c r="E16" s="3">
        <v>4.5999999999999999E-2</v>
      </c>
      <c r="F16" s="37">
        <v>265</v>
      </c>
      <c r="G16" s="37">
        <v>20</v>
      </c>
      <c r="H16" s="19">
        <f>G16*E16</f>
        <v>0.91999999999999993</v>
      </c>
      <c r="I16" s="4">
        <f>J16*G16</f>
        <v>243.79999999999998</v>
      </c>
      <c r="J16" s="6">
        <f>F16*E16</f>
        <v>12.19</v>
      </c>
      <c r="L16" s="158" t="s">
        <v>56</v>
      </c>
      <c r="M16" s="159" t="s">
        <v>71</v>
      </c>
      <c r="N16" s="10" t="s">
        <v>4</v>
      </c>
      <c r="O16" s="3">
        <v>4.5999999999999999E-2</v>
      </c>
      <c r="P16" s="37">
        <v>12</v>
      </c>
      <c r="Q16" s="37">
        <v>20</v>
      </c>
      <c r="R16" s="19">
        <f>Q16*O16</f>
        <v>0.91999999999999993</v>
      </c>
      <c r="S16" s="4">
        <f>T16*Q16</f>
        <v>11.040000000000001</v>
      </c>
      <c r="T16" s="6">
        <f>P16*O16</f>
        <v>0.55200000000000005</v>
      </c>
    </row>
    <row r="17" spans="2:20" ht="15.75" customHeight="1" x14ac:dyDescent="0.35">
      <c r="B17" s="158"/>
      <c r="C17" s="159"/>
      <c r="D17" s="10" t="s">
        <v>105</v>
      </c>
      <c r="E17" s="3">
        <v>0.02</v>
      </c>
      <c r="F17" s="36">
        <f>F16</f>
        <v>265</v>
      </c>
      <c r="G17" s="38">
        <v>81</v>
      </c>
      <c r="H17" s="19">
        <f t="shared" ref="H17:H38" si="0">G17*E17</f>
        <v>1.62</v>
      </c>
      <c r="I17" s="4">
        <f t="shared" ref="I17:I38" si="1">J17*G17</f>
        <v>429.3</v>
      </c>
      <c r="J17" s="6">
        <f t="shared" ref="J17:J38" si="2">F17*E17</f>
        <v>5.3</v>
      </c>
      <c r="L17" s="158"/>
      <c r="M17" s="159"/>
      <c r="N17" s="10" t="s">
        <v>105</v>
      </c>
      <c r="O17" s="3">
        <v>0.02</v>
      </c>
      <c r="P17" s="36">
        <f>P16</f>
        <v>12</v>
      </c>
      <c r="Q17" s="38">
        <v>81</v>
      </c>
      <c r="R17" s="19">
        <f t="shared" ref="R17:R38" si="3">Q17*O17</f>
        <v>1.62</v>
      </c>
      <c r="S17" s="4">
        <f t="shared" ref="S17:S38" si="4">T17*Q17</f>
        <v>19.439999999999998</v>
      </c>
      <c r="T17" s="6">
        <f t="shared" ref="T17:T38" si="5">P17*O17</f>
        <v>0.24</v>
      </c>
    </row>
    <row r="18" spans="2:20" ht="15.75" customHeight="1" x14ac:dyDescent="0.35">
      <c r="B18" s="158"/>
      <c r="C18" s="159"/>
      <c r="D18" s="22" t="s">
        <v>5</v>
      </c>
      <c r="E18" s="3">
        <v>3.0000000000000001E-3</v>
      </c>
      <c r="F18" s="36">
        <f t="shared" ref="F18:F38" si="6">F17</f>
        <v>265</v>
      </c>
      <c r="G18" s="39">
        <v>90</v>
      </c>
      <c r="H18" s="19">
        <f t="shared" si="0"/>
        <v>0.27</v>
      </c>
      <c r="I18" s="4">
        <f t="shared" si="1"/>
        <v>71.55</v>
      </c>
      <c r="J18" s="6">
        <f t="shared" si="2"/>
        <v>0.79500000000000004</v>
      </c>
      <c r="L18" s="158"/>
      <c r="M18" s="159"/>
      <c r="N18" s="22" t="s">
        <v>5</v>
      </c>
      <c r="O18" s="3">
        <v>3.0000000000000001E-3</v>
      </c>
      <c r="P18" s="36">
        <f t="shared" ref="P18:P38" si="7">P17</f>
        <v>12</v>
      </c>
      <c r="Q18" s="39">
        <v>90</v>
      </c>
      <c r="R18" s="19">
        <f t="shared" si="3"/>
        <v>0.27</v>
      </c>
      <c r="S18" s="4">
        <f t="shared" si="4"/>
        <v>3.24</v>
      </c>
      <c r="T18" s="6">
        <f t="shared" si="5"/>
        <v>3.6000000000000004E-2</v>
      </c>
    </row>
    <row r="19" spans="2:20" ht="15.75" customHeight="1" x14ac:dyDescent="0.35">
      <c r="B19" s="158"/>
      <c r="C19" s="159"/>
      <c r="D19" s="10" t="s">
        <v>7</v>
      </c>
      <c r="E19" s="3">
        <v>1.3000000000000001E-2</v>
      </c>
      <c r="F19" s="36">
        <f t="shared" si="6"/>
        <v>265</v>
      </c>
      <c r="G19" s="39">
        <v>44</v>
      </c>
      <c r="H19" s="19">
        <f t="shared" si="0"/>
        <v>0.57200000000000006</v>
      </c>
      <c r="I19" s="4">
        <f t="shared" si="1"/>
        <v>151.58000000000001</v>
      </c>
      <c r="J19" s="6">
        <f t="shared" si="2"/>
        <v>3.4450000000000003</v>
      </c>
      <c r="L19" s="158"/>
      <c r="M19" s="159"/>
      <c r="N19" s="10" t="s">
        <v>7</v>
      </c>
      <c r="O19" s="3">
        <v>1.3000000000000001E-2</v>
      </c>
      <c r="P19" s="36">
        <f t="shared" si="7"/>
        <v>12</v>
      </c>
      <c r="Q19" s="39">
        <v>44</v>
      </c>
      <c r="R19" s="19">
        <f t="shared" si="3"/>
        <v>0.57200000000000006</v>
      </c>
      <c r="S19" s="4">
        <f t="shared" si="4"/>
        <v>6.8640000000000008</v>
      </c>
      <c r="T19" s="6">
        <f t="shared" si="5"/>
        <v>0.15600000000000003</v>
      </c>
    </row>
    <row r="20" spans="2:20" ht="15.75" customHeight="1" x14ac:dyDescent="0.35">
      <c r="B20" s="158"/>
      <c r="C20" s="100" t="s">
        <v>65</v>
      </c>
      <c r="D20" s="10" t="s">
        <v>6</v>
      </c>
      <c r="E20" s="3">
        <v>0.107</v>
      </c>
      <c r="F20" s="36">
        <f t="shared" si="6"/>
        <v>265</v>
      </c>
      <c r="G20" s="37">
        <v>28</v>
      </c>
      <c r="H20" s="19">
        <f t="shared" si="0"/>
        <v>2.996</v>
      </c>
      <c r="I20" s="24">
        <f t="shared" si="1"/>
        <v>793.94</v>
      </c>
      <c r="J20" s="21">
        <f t="shared" si="2"/>
        <v>28.355</v>
      </c>
      <c r="L20" s="158"/>
      <c r="M20" s="100" t="s">
        <v>65</v>
      </c>
      <c r="N20" s="10" t="s">
        <v>6</v>
      </c>
      <c r="O20" s="3">
        <v>0.107</v>
      </c>
      <c r="P20" s="36">
        <f t="shared" si="7"/>
        <v>12</v>
      </c>
      <c r="Q20" s="37">
        <v>28</v>
      </c>
      <c r="R20" s="19">
        <f t="shared" si="3"/>
        <v>2.996</v>
      </c>
      <c r="S20" s="24">
        <f t="shared" si="4"/>
        <v>35.951999999999998</v>
      </c>
      <c r="T20" s="21">
        <f t="shared" si="5"/>
        <v>1.284</v>
      </c>
    </row>
    <row r="21" spans="2:20" ht="15.75" customHeight="1" x14ac:dyDescent="0.35">
      <c r="B21" s="158"/>
      <c r="C21" s="101"/>
      <c r="D21" s="10" t="s">
        <v>66</v>
      </c>
      <c r="E21" s="3">
        <v>5.0000000000000001E-3</v>
      </c>
      <c r="F21" s="36">
        <f t="shared" si="6"/>
        <v>265</v>
      </c>
      <c r="G21" s="37">
        <v>40</v>
      </c>
      <c r="H21" s="19">
        <f t="shared" si="0"/>
        <v>0.2</v>
      </c>
      <c r="I21" s="24">
        <f t="shared" si="1"/>
        <v>53</v>
      </c>
      <c r="J21" s="21">
        <f t="shared" si="2"/>
        <v>1.325</v>
      </c>
      <c r="L21" s="158"/>
      <c r="M21" s="101"/>
      <c r="N21" s="10" t="s">
        <v>66</v>
      </c>
      <c r="O21" s="3">
        <v>5.0000000000000001E-3</v>
      </c>
      <c r="P21" s="36">
        <f t="shared" si="7"/>
        <v>12</v>
      </c>
      <c r="Q21" s="37">
        <v>40</v>
      </c>
      <c r="R21" s="19">
        <f t="shared" si="3"/>
        <v>0.2</v>
      </c>
      <c r="S21" s="24">
        <f t="shared" si="4"/>
        <v>2.4</v>
      </c>
      <c r="T21" s="21">
        <f t="shared" si="5"/>
        <v>0.06</v>
      </c>
    </row>
    <row r="22" spans="2:20" ht="15.75" customHeight="1" x14ac:dyDescent="0.35">
      <c r="B22" s="158"/>
      <c r="C22" s="101"/>
      <c r="D22" s="10" t="s">
        <v>7</v>
      </c>
      <c r="E22" s="3">
        <v>1.3000000000000001E-2</v>
      </c>
      <c r="F22" s="36">
        <f t="shared" si="6"/>
        <v>265</v>
      </c>
      <c r="G22" s="37">
        <v>44</v>
      </c>
      <c r="H22" s="19">
        <f t="shared" si="0"/>
        <v>0.57200000000000006</v>
      </c>
      <c r="I22" s="24">
        <f t="shared" si="1"/>
        <v>151.58000000000001</v>
      </c>
      <c r="J22" s="21">
        <f t="shared" si="2"/>
        <v>3.4450000000000003</v>
      </c>
      <c r="L22" s="158"/>
      <c r="M22" s="101"/>
      <c r="N22" s="10" t="s">
        <v>7</v>
      </c>
      <c r="O22" s="3">
        <v>1.3000000000000001E-2</v>
      </c>
      <c r="P22" s="36">
        <f t="shared" si="7"/>
        <v>12</v>
      </c>
      <c r="Q22" s="37">
        <v>44</v>
      </c>
      <c r="R22" s="19">
        <f t="shared" si="3"/>
        <v>0.57200000000000006</v>
      </c>
      <c r="S22" s="24">
        <f t="shared" si="4"/>
        <v>6.8640000000000008</v>
      </c>
      <c r="T22" s="21">
        <f t="shared" si="5"/>
        <v>0.15600000000000003</v>
      </c>
    </row>
    <row r="23" spans="2:20" ht="15.75" customHeight="1" x14ac:dyDescent="0.35">
      <c r="B23" s="158"/>
      <c r="C23" s="101"/>
      <c r="D23" s="22" t="s">
        <v>9</v>
      </c>
      <c r="E23" s="3">
        <v>6.0000000000000001E-3</v>
      </c>
      <c r="F23" s="36">
        <f t="shared" si="6"/>
        <v>265</v>
      </c>
      <c r="G23" s="37">
        <v>28</v>
      </c>
      <c r="H23" s="19">
        <f t="shared" si="0"/>
        <v>0.16800000000000001</v>
      </c>
      <c r="I23" s="24">
        <f t="shared" si="1"/>
        <v>44.52</v>
      </c>
      <c r="J23" s="21">
        <f t="shared" si="2"/>
        <v>1.59</v>
      </c>
      <c r="L23" s="158"/>
      <c r="M23" s="101"/>
      <c r="N23" s="22" t="s">
        <v>9</v>
      </c>
      <c r="O23" s="3">
        <v>6.0000000000000001E-3</v>
      </c>
      <c r="P23" s="36">
        <f t="shared" si="7"/>
        <v>12</v>
      </c>
      <c r="Q23" s="37">
        <v>28</v>
      </c>
      <c r="R23" s="19">
        <f t="shared" si="3"/>
        <v>0.16800000000000001</v>
      </c>
      <c r="S23" s="24">
        <f t="shared" si="4"/>
        <v>2.016</v>
      </c>
      <c r="T23" s="21">
        <f t="shared" si="5"/>
        <v>7.2000000000000008E-2</v>
      </c>
    </row>
    <row r="24" spans="2:20" ht="15.75" customHeight="1" x14ac:dyDescent="0.35">
      <c r="B24" s="158"/>
      <c r="C24" s="101"/>
      <c r="D24" s="22" t="s">
        <v>5</v>
      </c>
      <c r="E24" s="3">
        <v>5.0000000000000001E-3</v>
      </c>
      <c r="F24" s="36">
        <f t="shared" si="6"/>
        <v>265</v>
      </c>
      <c r="G24" s="37">
        <v>90</v>
      </c>
      <c r="H24" s="19">
        <f t="shared" si="0"/>
        <v>0.45</v>
      </c>
      <c r="I24" s="24">
        <f t="shared" si="1"/>
        <v>119.25</v>
      </c>
      <c r="J24" s="21">
        <f t="shared" si="2"/>
        <v>1.325</v>
      </c>
      <c r="L24" s="158"/>
      <c r="M24" s="101"/>
      <c r="N24" s="22" t="s">
        <v>5</v>
      </c>
      <c r="O24" s="3">
        <v>5.0000000000000001E-3</v>
      </c>
      <c r="P24" s="36">
        <f t="shared" si="7"/>
        <v>12</v>
      </c>
      <c r="Q24" s="37">
        <v>90</v>
      </c>
      <c r="R24" s="19">
        <f t="shared" si="3"/>
        <v>0.45</v>
      </c>
      <c r="S24" s="24">
        <f t="shared" si="4"/>
        <v>5.3999999999999995</v>
      </c>
      <c r="T24" s="21">
        <f t="shared" si="5"/>
        <v>0.06</v>
      </c>
    </row>
    <row r="25" spans="2:20" ht="15.75" customHeight="1" x14ac:dyDescent="0.35">
      <c r="B25" s="158"/>
      <c r="C25" s="102"/>
      <c r="D25" s="22" t="s">
        <v>72</v>
      </c>
      <c r="E25" s="3">
        <v>0.188</v>
      </c>
      <c r="F25" s="36">
        <f t="shared" si="6"/>
        <v>265</v>
      </c>
      <c r="G25" s="37"/>
      <c r="H25" s="19"/>
      <c r="I25" s="24"/>
      <c r="J25" s="21">
        <f t="shared" si="2"/>
        <v>49.82</v>
      </c>
      <c r="L25" s="158"/>
      <c r="M25" s="102"/>
      <c r="N25" s="22" t="s">
        <v>72</v>
      </c>
      <c r="O25" s="3">
        <v>0.188</v>
      </c>
      <c r="P25" s="36">
        <f t="shared" si="7"/>
        <v>12</v>
      </c>
      <c r="Q25" s="37"/>
      <c r="R25" s="19"/>
      <c r="S25" s="24"/>
      <c r="T25" s="21">
        <f t="shared" si="5"/>
        <v>2.2560000000000002</v>
      </c>
    </row>
    <row r="26" spans="2:20" ht="15.75" customHeight="1" x14ac:dyDescent="0.35">
      <c r="B26" s="158"/>
      <c r="C26" s="94" t="s">
        <v>64</v>
      </c>
      <c r="D26" s="10" t="s">
        <v>73</v>
      </c>
      <c r="E26" s="3">
        <f>H26/G26</f>
        <v>9.7733333333333297E-2</v>
      </c>
      <c r="F26" s="36">
        <f t="shared" si="6"/>
        <v>265</v>
      </c>
      <c r="G26" s="37">
        <v>330</v>
      </c>
      <c r="H26" s="19">
        <f>61-H16-H17-H18-H19-H20-H21-H22-H23-H24-H25-H27-H28-H29-H30-H31-H32-H33-H34-H35-H36-H37-H38</f>
        <v>32.251999999999988</v>
      </c>
      <c r="I26" s="24">
        <f t="shared" si="1"/>
        <v>8546.779999999997</v>
      </c>
      <c r="J26" s="21">
        <f t="shared" si="2"/>
        <v>25.899333333333324</v>
      </c>
      <c r="L26" s="158"/>
      <c r="M26" s="94" t="s">
        <v>64</v>
      </c>
      <c r="N26" s="10" t="s">
        <v>73</v>
      </c>
      <c r="O26" s="3">
        <f>R26/Q26</f>
        <v>9.7733333333333297E-2</v>
      </c>
      <c r="P26" s="36">
        <f t="shared" si="7"/>
        <v>12</v>
      </c>
      <c r="Q26" s="37">
        <v>330</v>
      </c>
      <c r="R26" s="19">
        <f>61-R16-R17-R18-R19-R20-R21-R22-R23-R24-R25-R27-R28-R29-R30-R31-R32-R33-R34-R35-R36-R37-R38</f>
        <v>32.251999999999988</v>
      </c>
      <c r="S26" s="24">
        <f t="shared" si="4"/>
        <v>387.02399999999989</v>
      </c>
      <c r="T26" s="21">
        <f t="shared" si="5"/>
        <v>1.1727999999999996</v>
      </c>
    </row>
    <row r="27" spans="2:20" ht="15.75" customHeight="1" x14ac:dyDescent="0.35">
      <c r="B27" s="158"/>
      <c r="C27" s="95"/>
      <c r="D27" s="22" t="s">
        <v>5</v>
      </c>
      <c r="E27" s="3">
        <v>5.0000000000000001E-3</v>
      </c>
      <c r="F27" s="36">
        <f t="shared" si="6"/>
        <v>265</v>
      </c>
      <c r="G27" s="37">
        <v>90</v>
      </c>
      <c r="H27" s="19">
        <f t="shared" si="0"/>
        <v>0.45</v>
      </c>
      <c r="I27" s="24">
        <f t="shared" si="1"/>
        <v>119.25</v>
      </c>
      <c r="J27" s="21">
        <f t="shared" si="2"/>
        <v>1.325</v>
      </c>
      <c r="L27" s="158"/>
      <c r="M27" s="95"/>
      <c r="N27" s="22" t="s">
        <v>5</v>
      </c>
      <c r="O27" s="3">
        <v>5.0000000000000001E-3</v>
      </c>
      <c r="P27" s="36">
        <f t="shared" si="7"/>
        <v>12</v>
      </c>
      <c r="Q27" s="37">
        <v>90</v>
      </c>
      <c r="R27" s="19">
        <f t="shared" si="3"/>
        <v>0.45</v>
      </c>
      <c r="S27" s="24">
        <f t="shared" si="4"/>
        <v>5.3999999999999995</v>
      </c>
      <c r="T27" s="21">
        <f t="shared" si="5"/>
        <v>0.06</v>
      </c>
    </row>
    <row r="28" spans="2:20" ht="15.75" customHeight="1" x14ac:dyDescent="0.35">
      <c r="B28" s="158"/>
      <c r="C28" s="95"/>
      <c r="D28" s="22" t="s">
        <v>30</v>
      </c>
      <c r="E28" s="3">
        <v>1.2E-2</v>
      </c>
      <c r="F28" s="36">
        <f t="shared" si="6"/>
        <v>265</v>
      </c>
      <c r="G28" s="39">
        <v>170</v>
      </c>
      <c r="H28" s="19">
        <f>G28*E28</f>
        <v>2.04</v>
      </c>
      <c r="I28" s="24">
        <f t="shared" si="1"/>
        <v>540.6</v>
      </c>
      <c r="J28" s="21">
        <f t="shared" si="2"/>
        <v>3.18</v>
      </c>
      <c r="L28" s="158"/>
      <c r="M28" s="95"/>
      <c r="N28" s="22" t="s">
        <v>30</v>
      </c>
      <c r="O28" s="3">
        <v>1.2E-2</v>
      </c>
      <c r="P28" s="36">
        <f t="shared" si="7"/>
        <v>12</v>
      </c>
      <c r="Q28" s="39">
        <v>170</v>
      </c>
      <c r="R28" s="19">
        <f>Q28*O28</f>
        <v>2.04</v>
      </c>
      <c r="S28" s="24">
        <f t="shared" si="4"/>
        <v>24.480000000000004</v>
      </c>
      <c r="T28" s="21">
        <f t="shared" si="5"/>
        <v>0.14400000000000002</v>
      </c>
    </row>
    <row r="29" spans="2:20" ht="15.75" customHeight="1" x14ac:dyDescent="0.35">
      <c r="B29" s="158"/>
      <c r="C29" s="95"/>
      <c r="D29" s="22" t="s">
        <v>9</v>
      </c>
      <c r="E29" s="3">
        <v>1.7999999999999999E-2</v>
      </c>
      <c r="F29" s="36">
        <f t="shared" si="6"/>
        <v>265</v>
      </c>
      <c r="G29" s="37">
        <v>28</v>
      </c>
      <c r="H29" s="19">
        <f t="shared" si="0"/>
        <v>0.504</v>
      </c>
      <c r="I29" s="24">
        <f t="shared" si="1"/>
        <v>133.56</v>
      </c>
      <c r="J29" s="21">
        <f t="shared" si="2"/>
        <v>4.7699999999999996</v>
      </c>
      <c r="L29" s="158"/>
      <c r="M29" s="95"/>
      <c r="N29" s="22" t="s">
        <v>9</v>
      </c>
      <c r="O29" s="3">
        <v>1.7999999999999999E-2</v>
      </c>
      <c r="P29" s="36">
        <f t="shared" si="7"/>
        <v>12</v>
      </c>
      <c r="Q29" s="37">
        <v>28</v>
      </c>
      <c r="R29" s="19">
        <f t="shared" si="3"/>
        <v>0.504</v>
      </c>
      <c r="S29" s="24">
        <f t="shared" si="4"/>
        <v>6.0479999999999992</v>
      </c>
      <c r="T29" s="21">
        <f t="shared" si="5"/>
        <v>0.21599999999999997</v>
      </c>
    </row>
    <row r="30" spans="2:20" ht="15.75" customHeight="1" x14ac:dyDescent="0.35">
      <c r="B30" s="158"/>
      <c r="C30" s="96"/>
      <c r="D30" s="10" t="s">
        <v>14</v>
      </c>
      <c r="E30" s="3">
        <v>4.0000000000000001E-3</v>
      </c>
      <c r="F30" s="36">
        <f t="shared" si="6"/>
        <v>265</v>
      </c>
      <c r="G30" s="37">
        <v>50</v>
      </c>
      <c r="H30" s="19">
        <f t="shared" si="0"/>
        <v>0.2</v>
      </c>
      <c r="I30" s="24">
        <f t="shared" si="1"/>
        <v>53</v>
      </c>
      <c r="J30" s="21">
        <f t="shared" si="2"/>
        <v>1.06</v>
      </c>
      <c r="L30" s="158"/>
      <c r="M30" s="96"/>
      <c r="N30" s="10" t="s">
        <v>14</v>
      </c>
      <c r="O30" s="3">
        <v>4.0000000000000001E-3</v>
      </c>
      <c r="P30" s="36">
        <f t="shared" si="7"/>
        <v>12</v>
      </c>
      <c r="Q30" s="37">
        <v>50</v>
      </c>
      <c r="R30" s="19">
        <f t="shared" si="3"/>
        <v>0.2</v>
      </c>
      <c r="S30" s="24">
        <f t="shared" si="4"/>
        <v>2.4</v>
      </c>
      <c r="T30" s="21">
        <f t="shared" si="5"/>
        <v>4.8000000000000001E-2</v>
      </c>
    </row>
    <row r="31" spans="2:20" ht="15.75" customHeight="1" x14ac:dyDescent="0.35">
      <c r="B31" s="158"/>
      <c r="C31" s="151" t="s">
        <v>34</v>
      </c>
      <c r="D31" s="10" t="s">
        <v>6</v>
      </c>
      <c r="E31" s="3">
        <v>0.17100000000000001</v>
      </c>
      <c r="F31" s="36">
        <f t="shared" si="6"/>
        <v>265</v>
      </c>
      <c r="G31" s="37">
        <v>28</v>
      </c>
      <c r="H31" s="19">
        <f t="shared" si="0"/>
        <v>4.7880000000000003</v>
      </c>
      <c r="I31" s="4">
        <f t="shared" si="1"/>
        <v>1268.8200000000002</v>
      </c>
      <c r="J31" s="6">
        <f t="shared" si="2"/>
        <v>45.315000000000005</v>
      </c>
      <c r="L31" s="158"/>
      <c r="M31" s="151" t="s">
        <v>34</v>
      </c>
      <c r="N31" s="10" t="s">
        <v>6</v>
      </c>
      <c r="O31" s="3">
        <v>0.17100000000000001</v>
      </c>
      <c r="P31" s="36">
        <f t="shared" si="7"/>
        <v>12</v>
      </c>
      <c r="Q31" s="37">
        <v>28</v>
      </c>
      <c r="R31" s="19">
        <f t="shared" si="3"/>
        <v>4.7880000000000003</v>
      </c>
      <c r="S31" s="4">
        <f t="shared" si="4"/>
        <v>57.456000000000003</v>
      </c>
      <c r="T31" s="6">
        <f t="shared" si="5"/>
        <v>2.052</v>
      </c>
    </row>
    <row r="32" spans="2:20" ht="15.75" customHeight="1" x14ac:dyDescent="0.35">
      <c r="B32" s="158"/>
      <c r="C32" s="152"/>
      <c r="D32" s="10" t="s">
        <v>25</v>
      </c>
      <c r="E32" s="3">
        <v>5.0000000000000001E-3</v>
      </c>
      <c r="F32" s="36">
        <f t="shared" si="6"/>
        <v>265</v>
      </c>
      <c r="G32" s="37">
        <v>710</v>
      </c>
      <c r="H32" s="19">
        <f t="shared" si="0"/>
        <v>3.5500000000000003</v>
      </c>
      <c r="I32" s="4">
        <f t="shared" si="1"/>
        <v>940.75</v>
      </c>
      <c r="J32" s="6">
        <f t="shared" si="2"/>
        <v>1.325</v>
      </c>
      <c r="L32" s="158"/>
      <c r="M32" s="152"/>
      <c r="N32" s="10" t="s">
        <v>25</v>
      </c>
      <c r="O32" s="3">
        <v>5.0000000000000001E-3</v>
      </c>
      <c r="P32" s="36">
        <f t="shared" si="7"/>
        <v>12</v>
      </c>
      <c r="Q32" s="37">
        <v>710</v>
      </c>
      <c r="R32" s="19">
        <f t="shared" si="3"/>
        <v>3.5500000000000003</v>
      </c>
      <c r="S32" s="4">
        <f t="shared" si="4"/>
        <v>42.6</v>
      </c>
      <c r="T32" s="6">
        <f t="shared" si="5"/>
        <v>0.06</v>
      </c>
    </row>
    <row r="33" spans="1:20" ht="15.75" customHeight="1" x14ac:dyDescent="0.35">
      <c r="B33" s="158"/>
      <c r="C33" s="153"/>
      <c r="D33" s="10" t="s">
        <v>62</v>
      </c>
      <c r="E33" s="3">
        <v>2.4E-2</v>
      </c>
      <c r="F33" s="36">
        <f t="shared" si="6"/>
        <v>265</v>
      </c>
      <c r="G33" s="37">
        <v>90</v>
      </c>
      <c r="H33" s="19">
        <f t="shared" si="0"/>
        <v>2.16</v>
      </c>
      <c r="I33" s="4">
        <f t="shared" si="1"/>
        <v>572.4</v>
      </c>
      <c r="J33" s="6">
        <f t="shared" si="2"/>
        <v>6.36</v>
      </c>
      <c r="L33" s="158"/>
      <c r="M33" s="153"/>
      <c r="N33" s="10" t="s">
        <v>62</v>
      </c>
      <c r="O33" s="3">
        <v>2.4E-2</v>
      </c>
      <c r="P33" s="36">
        <f t="shared" si="7"/>
        <v>12</v>
      </c>
      <c r="Q33" s="37">
        <v>90</v>
      </c>
      <c r="R33" s="19">
        <f t="shared" si="3"/>
        <v>2.16</v>
      </c>
      <c r="S33" s="4">
        <f t="shared" si="4"/>
        <v>25.92</v>
      </c>
      <c r="T33" s="6">
        <f t="shared" si="5"/>
        <v>0.28800000000000003</v>
      </c>
    </row>
    <row r="34" spans="1:20" ht="15.75" customHeight="1" x14ac:dyDescent="0.35">
      <c r="B34" s="158"/>
      <c r="C34" s="100" t="s">
        <v>102</v>
      </c>
      <c r="D34" s="10" t="s">
        <v>69</v>
      </c>
      <c r="E34" s="5">
        <v>0.02</v>
      </c>
      <c r="F34" s="36">
        <f t="shared" si="6"/>
        <v>265</v>
      </c>
      <c r="G34" s="37">
        <v>250</v>
      </c>
      <c r="H34" s="19">
        <f t="shared" si="0"/>
        <v>5</v>
      </c>
      <c r="I34" s="4">
        <f t="shared" si="1"/>
        <v>1325</v>
      </c>
      <c r="J34" s="6">
        <f t="shared" si="2"/>
        <v>5.3</v>
      </c>
      <c r="L34" s="158"/>
      <c r="M34" s="100" t="s">
        <v>102</v>
      </c>
      <c r="N34" s="10" t="s">
        <v>69</v>
      </c>
      <c r="O34" s="5">
        <v>0.02</v>
      </c>
      <c r="P34" s="36">
        <f t="shared" si="7"/>
        <v>12</v>
      </c>
      <c r="Q34" s="37">
        <v>250</v>
      </c>
      <c r="R34" s="19">
        <f t="shared" si="3"/>
        <v>5</v>
      </c>
      <c r="S34" s="4">
        <f t="shared" si="4"/>
        <v>60</v>
      </c>
      <c r="T34" s="6">
        <f t="shared" si="5"/>
        <v>0.24</v>
      </c>
    </row>
    <row r="35" spans="1:20" s="14" customFormat="1" ht="15.75" customHeight="1" x14ac:dyDescent="0.35">
      <c r="B35" s="158"/>
      <c r="C35" s="101"/>
      <c r="D35" s="10" t="s">
        <v>10</v>
      </c>
      <c r="E35" s="5">
        <v>0.02</v>
      </c>
      <c r="F35" s="36">
        <f t="shared" si="6"/>
        <v>265</v>
      </c>
      <c r="G35" s="37">
        <v>46</v>
      </c>
      <c r="H35" s="19">
        <f t="shared" si="0"/>
        <v>0.92</v>
      </c>
      <c r="I35" s="4">
        <f t="shared" si="1"/>
        <v>243.79999999999998</v>
      </c>
      <c r="J35" s="6">
        <f t="shared" si="2"/>
        <v>5.3</v>
      </c>
      <c r="K35"/>
      <c r="L35" s="158"/>
      <c r="M35" s="101"/>
      <c r="N35" s="10" t="s">
        <v>10</v>
      </c>
      <c r="O35" s="5">
        <v>0.02</v>
      </c>
      <c r="P35" s="36">
        <f t="shared" si="7"/>
        <v>12</v>
      </c>
      <c r="Q35" s="37">
        <v>46</v>
      </c>
      <c r="R35" s="19">
        <f t="shared" si="3"/>
        <v>0.92</v>
      </c>
      <c r="S35" s="4">
        <f t="shared" si="4"/>
        <v>11.04</v>
      </c>
      <c r="T35" s="6">
        <f t="shared" si="5"/>
        <v>0.24</v>
      </c>
    </row>
    <row r="36" spans="1:20" ht="15.75" customHeight="1" x14ac:dyDescent="0.35">
      <c r="B36" s="158"/>
      <c r="C36" s="101"/>
      <c r="D36" s="10" t="s">
        <v>11</v>
      </c>
      <c r="E36" s="16">
        <v>2.0000000000000001E-4</v>
      </c>
      <c r="F36" s="36">
        <f t="shared" si="6"/>
        <v>265</v>
      </c>
      <c r="G36" s="37">
        <v>440</v>
      </c>
      <c r="H36" s="19">
        <f t="shared" si="0"/>
        <v>8.8000000000000009E-2</v>
      </c>
      <c r="I36" s="4">
        <f t="shared" si="1"/>
        <v>23.320000000000004</v>
      </c>
      <c r="J36" s="6">
        <f t="shared" si="2"/>
        <v>5.3000000000000005E-2</v>
      </c>
      <c r="L36" s="158"/>
      <c r="M36" s="101"/>
      <c r="N36" s="10" t="s">
        <v>11</v>
      </c>
      <c r="O36" s="16">
        <v>2.0000000000000001E-4</v>
      </c>
      <c r="P36" s="36">
        <f t="shared" si="7"/>
        <v>12</v>
      </c>
      <c r="Q36" s="37">
        <v>440</v>
      </c>
      <c r="R36" s="19">
        <f t="shared" si="3"/>
        <v>8.8000000000000009E-2</v>
      </c>
      <c r="S36" s="4">
        <f t="shared" si="4"/>
        <v>1.056</v>
      </c>
      <c r="T36" s="6">
        <f t="shared" si="5"/>
        <v>2.4000000000000002E-3</v>
      </c>
    </row>
    <row r="37" spans="1:20" ht="15.75" customHeight="1" x14ac:dyDescent="0.35">
      <c r="B37" s="158"/>
      <c r="C37" s="102"/>
      <c r="D37" s="10" t="s">
        <v>72</v>
      </c>
      <c r="E37" s="5">
        <v>0.2</v>
      </c>
      <c r="F37" s="36">
        <f t="shared" si="6"/>
        <v>265</v>
      </c>
      <c r="G37" s="37"/>
      <c r="H37" s="19"/>
      <c r="I37" s="4"/>
      <c r="J37" s="6">
        <f t="shared" si="2"/>
        <v>53</v>
      </c>
      <c r="L37" s="158"/>
      <c r="M37" s="102"/>
      <c r="N37" s="10" t="s">
        <v>72</v>
      </c>
      <c r="O37" s="5">
        <v>0.2</v>
      </c>
      <c r="P37" s="36">
        <f t="shared" si="7"/>
        <v>12</v>
      </c>
      <c r="Q37" s="37"/>
      <c r="R37" s="19"/>
      <c r="S37" s="4"/>
      <c r="T37" s="6">
        <f t="shared" si="5"/>
        <v>2.4000000000000004</v>
      </c>
    </row>
    <row r="38" spans="1:20" ht="15.75" customHeight="1" x14ac:dyDescent="0.35">
      <c r="B38" s="158"/>
      <c r="C38" s="4" t="s">
        <v>35</v>
      </c>
      <c r="D38" s="15" t="s">
        <v>35</v>
      </c>
      <c r="E38" s="3">
        <v>0.04</v>
      </c>
      <c r="F38" s="36">
        <f t="shared" si="6"/>
        <v>265</v>
      </c>
      <c r="G38" s="37">
        <v>32</v>
      </c>
      <c r="H38" s="19">
        <f t="shared" si="0"/>
        <v>1.28</v>
      </c>
      <c r="I38" s="24">
        <f t="shared" si="1"/>
        <v>339.2</v>
      </c>
      <c r="J38" s="21">
        <f t="shared" si="2"/>
        <v>10.6</v>
      </c>
      <c r="L38" s="158"/>
      <c r="M38" s="4" t="s">
        <v>35</v>
      </c>
      <c r="N38" s="15" t="s">
        <v>35</v>
      </c>
      <c r="O38" s="3">
        <v>0.04</v>
      </c>
      <c r="P38" s="36">
        <f t="shared" si="7"/>
        <v>12</v>
      </c>
      <c r="Q38" s="37">
        <v>32</v>
      </c>
      <c r="R38" s="19">
        <f t="shared" si="3"/>
        <v>1.28</v>
      </c>
      <c r="S38" s="24">
        <f t="shared" si="4"/>
        <v>15.36</v>
      </c>
      <c r="T38" s="21">
        <f t="shared" si="5"/>
        <v>0.48</v>
      </c>
    </row>
    <row r="39" spans="1:20" ht="15.75" customHeight="1" x14ac:dyDescent="0.35">
      <c r="B39" s="138" t="s">
        <v>37</v>
      </c>
      <c r="C39" s="138"/>
      <c r="D39" s="138"/>
      <c r="E39" s="25"/>
      <c r="F39" s="25"/>
      <c r="G39" s="25"/>
      <c r="H39" s="2">
        <f>SUM(H16:H38)</f>
        <v>60.999999999999993</v>
      </c>
      <c r="I39" s="2">
        <f t="shared" ref="I39:J39" si="8">SUM(I16:I38)</f>
        <v>16164.999999999996</v>
      </c>
      <c r="J39" s="2">
        <f t="shared" si="8"/>
        <v>271.0773333333334</v>
      </c>
      <c r="L39" s="138" t="s">
        <v>37</v>
      </c>
      <c r="M39" s="138"/>
      <c r="N39" s="138"/>
      <c r="O39" s="25"/>
      <c r="P39" s="25"/>
      <c r="Q39" s="25"/>
      <c r="R39" s="2">
        <f>SUM(R16:R38)</f>
        <v>60.999999999999993</v>
      </c>
      <c r="S39" s="2">
        <f t="shared" ref="S39:T39" si="9">SUM(S16:S38)</f>
        <v>731.99999999999989</v>
      </c>
      <c r="T39" s="2">
        <f t="shared" si="9"/>
        <v>12.275200000000002</v>
      </c>
    </row>
    <row r="40" spans="1:20" customFormat="1" ht="15.75" customHeight="1" x14ac:dyDescent="0.25"/>
    <row r="41" spans="1:20" customFormat="1" ht="15.75" customHeight="1" x14ac:dyDescent="0.25">
      <c r="A41" s="30"/>
      <c r="B41" s="30"/>
      <c r="C41" s="30"/>
      <c r="D41" s="34"/>
      <c r="E41" s="34"/>
      <c r="F41" s="34"/>
      <c r="G41" s="34"/>
      <c r="H41" s="34"/>
      <c r="I41" s="34"/>
      <c r="J41" s="30"/>
      <c r="K41" s="30"/>
      <c r="L41" s="30"/>
      <c r="M41" s="30"/>
      <c r="N41" s="34"/>
      <c r="O41" s="34"/>
      <c r="P41" s="34"/>
      <c r="Q41" s="34"/>
      <c r="R41" s="34"/>
      <c r="S41" s="34"/>
      <c r="T41" s="30"/>
    </row>
    <row r="42" spans="1:20" customFormat="1" ht="15.75" customHeight="1" x14ac:dyDescent="0.35">
      <c r="A42" s="32"/>
      <c r="B42" s="111" t="s">
        <v>101</v>
      </c>
      <c r="C42" s="111"/>
      <c r="D42" s="46" t="s">
        <v>89</v>
      </c>
      <c r="F42" s="110" t="s">
        <v>90</v>
      </c>
      <c r="G42" s="110"/>
      <c r="H42" s="110"/>
      <c r="I42" s="110"/>
      <c r="J42" s="110"/>
      <c r="K42" s="32"/>
      <c r="L42" s="111" t="s">
        <v>101</v>
      </c>
      <c r="M42" s="111"/>
      <c r="N42" s="46" t="s">
        <v>89</v>
      </c>
      <c r="P42" s="110" t="s">
        <v>90</v>
      </c>
      <c r="Q42" s="110"/>
      <c r="R42" s="110"/>
      <c r="S42" s="110"/>
      <c r="T42" s="110"/>
    </row>
    <row r="43" spans="1:20" customFormat="1" ht="15.75" customHeight="1" x14ac:dyDescent="0.35">
      <c r="A43" s="30"/>
      <c r="B43" s="30"/>
      <c r="C43" s="30"/>
      <c r="D43" s="34" t="s">
        <v>82</v>
      </c>
      <c r="F43" s="35"/>
      <c r="G43" s="35"/>
      <c r="H43" s="35" t="s">
        <v>91</v>
      </c>
      <c r="I43" s="35"/>
      <c r="J43" s="30"/>
      <c r="K43" s="30"/>
      <c r="L43" s="30"/>
      <c r="M43" s="30"/>
      <c r="N43" s="34" t="s">
        <v>82</v>
      </c>
      <c r="P43" s="35"/>
      <c r="Q43" s="35"/>
      <c r="R43" s="35" t="s">
        <v>91</v>
      </c>
      <c r="S43" s="35"/>
      <c r="T43" s="30"/>
    </row>
    <row r="44" spans="1:20" customFormat="1" ht="15.75" customHeight="1" x14ac:dyDescent="0.25">
      <c r="B44" s="30"/>
      <c r="C44" s="30"/>
      <c r="D44" s="30"/>
      <c r="J44" s="30"/>
      <c r="L44" s="30"/>
      <c r="M44" s="30"/>
      <c r="N44" s="30"/>
      <c r="T44" s="30"/>
    </row>
    <row r="45" spans="1:20" customFormat="1" ht="15.75" customHeight="1" x14ac:dyDescent="0.35">
      <c r="B45" s="111" t="s">
        <v>92</v>
      </c>
      <c r="C45" s="111"/>
      <c r="D45" s="46" t="s">
        <v>89</v>
      </c>
      <c r="F45" s="110" t="s">
        <v>90</v>
      </c>
      <c r="G45" s="110"/>
      <c r="H45" s="110"/>
      <c r="I45" s="110"/>
      <c r="J45" s="110"/>
      <c r="L45" s="111" t="s">
        <v>92</v>
      </c>
      <c r="M45" s="111"/>
      <c r="N45" s="46" t="s">
        <v>89</v>
      </c>
      <c r="P45" s="110" t="s">
        <v>90</v>
      </c>
      <c r="Q45" s="110"/>
      <c r="R45" s="110"/>
      <c r="S45" s="110"/>
      <c r="T45" s="110"/>
    </row>
    <row r="46" spans="1:20" customFormat="1" ht="15.75" customHeight="1" x14ac:dyDescent="0.35">
      <c r="B46" s="30"/>
      <c r="C46" s="30"/>
      <c r="D46" s="34" t="s">
        <v>82</v>
      </c>
      <c r="F46" s="35"/>
      <c r="G46" s="35"/>
      <c r="H46" s="35" t="s">
        <v>91</v>
      </c>
      <c r="I46" s="35"/>
      <c r="J46" s="30"/>
      <c r="L46" s="30"/>
      <c r="M46" s="30"/>
      <c r="N46" s="34" t="s">
        <v>82</v>
      </c>
      <c r="P46" s="35"/>
      <c r="Q46" s="35"/>
      <c r="R46" s="35" t="s">
        <v>91</v>
      </c>
      <c r="S46" s="35"/>
      <c r="T46" s="30"/>
    </row>
    <row r="47" spans="1:20" customFormat="1" ht="15.75" customHeight="1" x14ac:dyDescent="0.25"/>
    <row r="48" spans="1:20" customFormat="1" ht="15.75" customHeight="1" x14ac:dyDescent="0.25"/>
  </sheetData>
  <sheetProtection password="CF66" sheet="1" objects="1" scenarios="1"/>
  <mergeCells count="38">
    <mergeCell ref="C31:C33"/>
    <mergeCell ref="C34:C37"/>
    <mergeCell ref="B39:D39"/>
    <mergeCell ref="L16:L38"/>
    <mergeCell ref="M16:M19"/>
    <mergeCell ref="M20:M25"/>
    <mergeCell ref="M26:M30"/>
    <mergeCell ref="M31:M33"/>
    <mergeCell ref="M34:M37"/>
    <mergeCell ref="L39:N39"/>
    <mergeCell ref="B16:B38"/>
    <mergeCell ref="C16:C19"/>
    <mergeCell ref="C20:C25"/>
    <mergeCell ref="C26:C30"/>
    <mergeCell ref="B13:J13"/>
    <mergeCell ref="L13:T13"/>
    <mergeCell ref="B9:J9"/>
    <mergeCell ref="L9:T9"/>
    <mergeCell ref="B10:J10"/>
    <mergeCell ref="L10:T10"/>
    <mergeCell ref="B11:J11"/>
    <mergeCell ref="L11:T11"/>
    <mergeCell ref="B3:J3"/>
    <mergeCell ref="L3:T3"/>
    <mergeCell ref="H5:J5"/>
    <mergeCell ref="E6:G6"/>
    <mergeCell ref="H6:J6"/>
    <mergeCell ref="R5:T5"/>
    <mergeCell ref="O6:Q6"/>
    <mergeCell ref="R6:T6"/>
    <mergeCell ref="B45:C45"/>
    <mergeCell ref="F45:J45"/>
    <mergeCell ref="P42:T42"/>
    <mergeCell ref="L45:M45"/>
    <mergeCell ref="P45:T45"/>
    <mergeCell ref="B42:C42"/>
    <mergeCell ref="L42:M42"/>
    <mergeCell ref="F42:J42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3"/>
  <sheetViews>
    <sheetView view="pageLayout" topLeftCell="A4" zoomScale="80" zoomScalePageLayoutView="80" workbookViewId="0">
      <selection activeCell="I25" sqref="I25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.1796875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95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95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60" t="s">
        <v>57</v>
      </c>
      <c r="C16" s="151" t="s">
        <v>3</v>
      </c>
      <c r="D16" s="10" t="s">
        <v>4</v>
      </c>
      <c r="E16" s="5">
        <v>2.5000000000000001E-2</v>
      </c>
      <c r="F16" s="37">
        <v>352</v>
      </c>
      <c r="G16" s="37">
        <v>20</v>
      </c>
      <c r="H16" s="36">
        <f>G16*E16</f>
        <v>0.5</v>
      </c>
      <c r="I16" s="4">
        <f>J16*G16</f>
        <v>176</v>
      </c>
      <c r="J16" s="6">
        <f>F16*E16</f>
        <v>8.8000000000000007</v>
      </c>
      <c r="L16" s="160" t="s">
        <v>57</v>
      </c>
      <c r="M16" s="151" t="s">
        <v>3</v>
      </c>
      <c r="N16" s="10" t="s">
        <v>4</v>
      </c>
      <c r="O16" s="5">
        <v>2.5000000000000001E-2</v>
      </c>
      <c r="P16" s="37">
        <v>12</v>
      </c>
      <c r="Q16" s="37">
        <v>20</v>
      </c>
      <c r="R16" s="36">
        <f>Q16*O16</f>
        <v>0.5</v>
      </c>
      <c r="S16" s="4">
        <f>T16*Q16</f>
        <v>6.0000000000000009</v>
      </c>
      <c r="T16" s="6">
        <f>P16*O16</f>
        <v>0.30000000000000004</v>
      </c>
    </row>
    <row r="17" spans="2:20" ht="15.75" customHeight="1" x14ac:dyDescent="0.35">
      <c r="B17" s="161"/>
      <c r="C17" s="152"/>
      <c r="D17" s="10" t="s">
        <v>5</v>
      </c>
      <c r="E17" s="5">
        <v>6.0000000000000001E-3</v>
      </c>
      <c r="F17" s="36">
        <f>F16</f>
        <v>352</v>
      </c>
      <c r="G17" s="37">
        <v>90</v>
      </c>
      <c r="H17" s="36">
        <f t="shared" ref="H17:H21" si="0">G17*E17</f>
        <v>0.54</v>
      </c>
      <c r="I17" s="4">
        <f t="shared" ref="I17:I33" si="1">J17*G17</f>
        <v>190.08</v>
      </c>
      <c r="J17" s="6">
        <f t="shared" ref="J17:J33" si="2">F17*E17</f>
        <v>2.1120000000000001</v>
      </c>
      <c r="L17" s="161"/>
      <c r="M17" s="152"/>
      <c r="N17" s="10" t="s">
        <v>5</v>
      </c>
      <c r="O17" s="5">
        <v>6.0000000000000001E-3</v>
      </c>
      <c r="P17" s="36">
        <f>P16</f>
        <v>12</v>
      </c>
      <c r="Q17" s="37">
        <v>90</v>
      </c>
      <c r="R17" s="36">
        <f t="shared" ref="R17:R21" si="3">Q17*O17</f>
        <v>0.54</v>
      </c>
      <c r="S17" s="4">
        <f t="shared" ref="S17:S33" si="4">T17*Q17</f>
        <v>6.48</v>
      </c>
      <c r="T17" s="6">
        <f t="shared" ref="T17:T33" si="5">P17*O17</f>
        <v>7.2000000000000008E-2</v>
      </c>
    </row>
    <row r="18" spans="2:20" ht="15.75" customHeight="1" x14ac:dyDescent="0.35">
      <c r="B18" s="161"/>
      <c r="C18" s="152"/>
      <c r="D18" s="10" t="s">
        <v>6</v>
      </c>
      <c r="E18" s="5">
        <v>3.4000000000000002E-2</v>
      </c>
      <c r="F18" s="36">
        <f t="shared" ref="F18:F33" si="6">F17</f>
        <v>352</v>
      </c>
      <c r="G18" s="37">
        <v>28</v>
      </c>
      <c r="H18" s="36">
        <f t="shared" si="0"/>
        <v>0.95200000000000007</v>
      </c>
      <c r="I18" s="4">
        <f t="shared" si="1"/>
        <v>335.10399999999998</v>
      </c>
      <c r="J18" s="6">
        <f t="shared" si="2"/>
        <v>11.968</v>
      </c>
      <c r="L18" s="161"/>
      <c r="M18" s="152"/>
      <c r="N18" s="10" t="s">
        <v>6</v>
      </c>
      <c r="O18" s="5">
        <v>3.4000000000000002E-2</v>
      </c>
      <c r="P18" s="36">
        <f t="shared" ref="P18:P33" si="7">P17</f>
        <v>12</v>
      </c>
      <c r="Q18" s="37">
        <v>28</v>
      </c>
      <c r="R18" s="36">
        <f t="shared" si="3"/>
        <v>0.95200000000000007</v>
      </c>
      <c r="S18" s="4">
        <f t="shared" si="4"/>
        <v>11.424000000000001</v>
      </c>
      <c r="T18" s="6">
        <f t="shared" si="5"/>
        <v>0.40800000000000003</v>
      </c>
    </row>
    <row r="19" spans="2:20" ht="15.75" customHeight="1" x14ac:dyDescent="0.35">
      <c r="B19" s="161"/>
      <c r="C19" s="152"/>
      <c r="D19" s="10" t="s">
        <v>8</v>
      </c>
      <c r="E19" s="5">
        <v>2.5000000000000001E-2</v>
      </c>
      <c r="F19" s="36">
        <f t="shared" si="6"/>
        <v>352</v>
      </c>
      <c r="G19" s="37">
        <v>86</v>
      </c>
      <c r="H19" s="36">
        <f t="shared" si="0"/>
        <v>2.15</v>
      </c>
      <c r="I19" s="4">
        <f t="shared" si="1"/>
        <v>756.80000000000007</v>
      </c>
      <c r="J19" s="6">
        <f t="shared" si="2"/>
        <v>8.8000000000000007</v>
      </c>
      <c r="L19" s="161"/>
      <c r="M19" s="152"/>
      <c r="N19" s="10" t="s">
        <v>8</v>
      </c>
      <c r="O19" s="5">
        <v>2.5000000000000001E-2</v>
      </c>
      <c r="P19" s="36">
        <f t="shared" si="7"/>
        <v>12</v>
      </c>
      <c r="Q19" s="37">
        <v>86</v>
      </c>
      <c r="R19" s="36">
        <f t="shared" si="3"/>
        <v>2.15</v>
      </c>
      <c r="S19" s="4">
        <f t="shared" si="4"/>
        <v>25.800000000000004</v>
      </c>
      <c r="T19" s="6">
        <f t="shared" si="5"/>
        <v>0.30000000000000004</v>
      </c>
    </row>
    <row r="20" spans="2:20" ht="15.75" customHeight="1" x14ac:dyDescent="0.35">
      <c r="B20" s="161"/>
      <c r="C20" s="152"/>
      <c r="D20" s="10" t="s">
        <v>7</v>
      </c>
      <c r="E20" s="5">
        <v>1.7999999999999999E-2</v>
      </c>
      <c r="F20" s="36">
        <f t="shared" si="6"/>
        <v>352</v>
      </c>
      <c r="G20" s="37">
        <v>44</v>
      </c>
      <c r="H20" s="36">
        <f t="shared" si="0"/>
        <v>0.79199999999999993</v>
      </c>
      <c r="I20" s="4">
        <f t="shared" si="1"/>
        <v>278.78399999999999</v>
      </c>
      <c r="J20" s="6">
        <f t="shared" si="2"/>
        <v>6.3359999999999994</v>
      </c>
      <c r="L20" s="161"/>
      <c r="M20" s="152"/>
      <c r="N20" s="10" t="s">
        <v>7</v>
      </c>
      <c r="O20" s="5">
        <v>1.7999999999999999E-2</v>
      </c>
      <c r="P20" s="36">
        <f t="shared" si="7"/>
        <v>12</v>
      </c>
      <c r="Q20" s="37">
        <v>44</v>
      </c>
      <c r="R20" s="36">
        <f t="shared" si="3"/>
        <v>0.79199999999999993</v>
      </c>
      <c r="S20" s="4">
        <f t="shared" si="4"/>
        <v>9.5039999999999978</v>
      </c>
      <c r="T20" s="6">
        <f t="shared" si="5"/>
        <v>0.21599999999999997</v>
      </c>
    </row>
    <row r="21" spans="2:20" ht="15.75" customHeight="1" x14ac:dyDescent="0.35">
      <c r="B21" s="161"/>
      <c r="C21" s="153"/>
      <c r="D21" s="10" t="s">
        <v>9</v>
      </c>
      <c r="E21" s="5">
        <v>1.7999999999999999E-2</v>
      </c>
      <c r="F21" s="36">
        <f t="shared" si="6"/>
        <v>352</v>
      </c>
      <c r="G21" s="37">
        <v>28</v>
      </c>
      <c r="H21" s="36">
        <f t="shared" si="0"/>
        <v>0.504</v>
      </c>
      <c r="I21" s="4">
        <f t="shared" si="1"/>
        <v>177.40799999999999</v>
      </c>
      <c r="J21" s="6">
        <f t="shared" si="2"/>
        <v>6.3359999999999994</v>
      </c>
      <c r="L21" s="161"/>
      <c r="M21" s="153"/>
      <c r="N21" s="10" t="s">
        <v>9</v>
      </c>
      <c r="O21" s="5">
        <v>1.7999999999999999E-2</v>
      </c>
      <c r="P21" s="36">
        <f t="shared" si="7"/>
        <v>12</v>
      </c>
      <c r="Q21" s="37">
        <v>28</v>
      </c>
      <c r="R21" s="36">
        <f t="shared" si="3"/>
        <v>0.504</v>
      </c>
      <c r="S21" s="4">
        <f t="shared" si="4"/>
        <v>6.0479999999999992</v>
      </c>
      <c r="T21" s="6">
        <f t="shared" si="5"/>
        <v>0.21599999999999997</v>
      </c>
    </row>
    <row r="22" spans="2:20" ht="15.75" customHeight="1" x14ac:dyDescent="0.35">
      <c r="B22" s="161"/>
      <c r="C22" s="100" t="s">
        <v>52</v>
      </c>
      <c r="D22" s="10" t="s">
        <v>6</v>
      </c>
      <c r="E22" s="5">
        <v>0.1</v>
      </c>
      <c r="F22" s="36">
        <f t="shared" si="6"/>
        <v>352</v>
      </c>
      <c r="G22" s="37">
        <v>28</v>
      </c>
      <c r="H22" s="36">
        <f>G22*E22</f>
        <v>2.8000000000000003</v>
      </c>
      <c r="I22" s="4">
        <f t="shared" si="1"/>
        <v>985.60000000000014</v>
      </c>
      <c r="J22" s="6">
        <f t="shared" si="2"/>
        <v>35.200000000000003</v>
      </c>
      <c r="L22" s="161"/>
      <c r="M22" s="100" t="s">
        <v>52</v>
      </c>
      <c r="N22" s="10" t="s">
        <v>6</v>
      </c>
      <c r="O22" s="5">
        <v>0.1</v>
      </c>
      <c r="P22" s="36">
        <f t="shared" si="7"/>
        <v>12</v>
      </c>
      <c r="Q22" s="37">
        <v>28</v>
      </c>
      <c r="R22" s="36">
        <f>Q22*O22</f>
        <v>2.8000000000000003</v>
      </c>
      <c r="S22" s="4">
        <f t="shared" si="4"/>
        <v>33.600000000000009</v>
      </c>
      <c r="T22" s="6">
        <f t="shared" si="5"/>
        <v>1.2000000000000002</v>
      </c>
    </row>
    <row r="23" spans="2:20" ht="15.75" customHeight="1" x14ac:dyDescent="0.35">
      <c r="B23" s="161"/>
      <c r="C23" s="101"/>
      <c r="D23" s="22" t="s">
        <v>50</v>
      </c>
      <c r="E23" s="3">
        <v>0.01</v>
      </c>
      <c r="F23" s="36">
        <f t="shared" si="6"/>
        <v>352</v>
      </c>
      <c r="G23" s="38">
        <v>50</v>
      </c>
      <c r="H23" s="36">
        <f t="shared" ref="H23:H26" si="8">E23*G23</f>
        <v>0.5</v>
      </c>
      <c r="I23" s="4">
        <f t="shared" si="1"/>
        <v>176</v>
      </c>
      <c r="J23" s="3">
        <f t="shared" si="2"/>
        <v>3.52</v>
      </c>
      <c r="L23" s="161"/>
      <c r="M23" s="101"/>
      <c r="N23" s="22" t="s">
        <v>50</v>
      </c>
      <c r="O23" s="3">
        <v>0.01</v>
      </c>
      <c r="P23" s="36">
        <f t="shared" si="7"/>
        <v>12</v>
      </c>
      <c r="Q23" s="38">
        <v>50</v>
      </c>
      <c r="R23" s="36">
        <f t="shared" ref="R23:R26" si="9">O23*Q23</f>
        <v>0.5</v>
      </c>
      <c r="S23" s="4">
        <f t="shared" si="4"/>
        <v>6</v>
      </c>
      <c r="T23" s="3">
        <f t="shared" si="5"/>
        <v>0.12</v>
      </c>
    </row>
    <row r="24" spans="2:20" ht="15.75" customHeight="1" x14ac:dyDescent="0.35">
      <c r="B24" s="161"/>
      <c r="C24" s="101"/>
      <c r="D24" s="22" t="s">
        <v>7</v>
      </c>
      <c r="E24" s="3">
        <v>1.2999999999999999E-2</v>
      </c>
      <c r="F24" s="36">
        <f t="shared" si="6"/>
        <v>352</v>
      </c>
      <c r="G24" s="38">
        <v>44</v>
      </c>
      <c r="H24" s="36">
        <f t="shared" si="8"/>
        <v>0.57199999999999995</v>
      </c>
      <c r="I24" s="4">
        <f t="shared" si="1"/>
        <v>201.34399999999999</v>
      </c>
      <c r="J24" s="3">
        <f t="shared" si="2"/>
        <v>4.5759999999999996</v>
      </c>
      <c r="L24" s="161"/>
      <c r="M24" s="101"/>
      <c r="N24" s="22" t="s">
        <v>7</v>
      </c>
      <c r="O24" s="3">
        <v>1.2999999999999999E-2</v>
      </c>
      <c r="P24" s="36">
        <f t="shared" si="7"/>
        <v>12</v>
      </c>
      <c r="Q24" s="38">
        <v>44</v>
      </c>
      <c r="R24" s="36">
        <f t="shared" si="9"/>
        <v>0.57199999999999995</v>
      </c>
      <c r="S24" s="4">
        <f t="shared" si="4"/>
        <v>6.8639999999999999</v>
      </c>
      <c r="T24" s="3">
        <f t="shared" si="5"/>
        <v>0.156</v>
      </c>
    </row>
    <row r="25" spans="2:20" ht="15.75" customHeight="1" x14ac:dyDescent="0.35">
      <c r="B25" s="161"/>
      <c r="C25" s="101"/>
      <c r="D25" s="22" t="s">
        <v>9</v>
      </c>
      <c r="E25" s="3">
        <v>1.2E-2</v>
      </c>
      <c r="F25" s="36">
        <f t="shared" si="6"/>
        <v>352</v>
      </c>
      <c r="G25" s="38">
        <v>28</v>
      </c>
      <c r="H25" s="36">
        <f t="shared" si="8"/>
        <v>0.33600000000000002</v>
      </c>
      <c r="I25" s="4">
        <f t="shared" si="1"/>
        <v>118.27200000000001</v>
      </c>
      <c r="J25" s="3">
        <f t="shared" si="2"/>
        <v>4.2240000000000002</v>
      </c>
      <c r="L25" s="161"/>
      <c r="M25" s="101"/>
      <c r="N25" s="22" t="s">
        <v>9</v>
      </c>
      <c r="O25" s="3">
        <v>1.2E-2</v>
      </c>
      <c r="P25" s="36">
        <f t="shared" si="7"/>
        <v>12</v>
      </c>
      <c r="Q25" s="38">
        <v>28</v>
      </c>
      <c r="R25" s="36">
        <f t="shared" si="9"/>
        <v>0.33600000000000002</v>
      </c>
      <c r="S25" s="4">
        <f t="shared" si="4"/>
        <v>4.032</v>
      </c>
      <c r="T25" s="3">
        <f t="shared" si="5"/>
        <v>0.14400000000000002</v>
      </c>
    </row>
    <row r="26" spans="2:20" ht="15.75" customHeight="1" x14ac:dyDescent="0.35">
      <c r="B26" s="161"/>
      <c r="C26" s="101"/>
      <c r="D26" s="22" t="s">
        <v>5</v>
      </c>
      <c r="E26" s="3">
        <v>3.0000000000000001E-3</v>
      </c>
      <c r="F26" s="36">
        <f t="shared" si="6"/>
        <v>352</v>
      </c>
      <c r="G26" s="38">
        <v>90</v>
      </c>
      <c r="H26" s="36">
        <f t="shared" si="8"/>
        <v>0.27</v>
      </c>
      <c r="I26" s="4">
        <f t="shared" si="1"/>
        <v>95.04</v>
      </c>
      <c r="J26" s="3">
        <f t="shared" si="2"/>
        <v>1.056</v>
      </c>
      <c r="L26" s="161"/>
      <c r="M26" s="101"/>
      <c r="N26" s="22" t="s">
        <v>5</v>
      </c>
      <c r="O26" s="3">
        <v>3.0000000000000001E-3</v>
      </c>
      <c r="P26" s="36">
        <f t="shared" si="7"/>
        <v>12</v>
      </c>
      <c r="Q26" s="38">
        <v>90</v>
      </c>
      <c r="R26" s="36">
        <f t="shared" si="9"/>
        <v>0.27</v>
      </c>
      <c r="S26" s="4">
        <f t="shared" si="4"/>
        <v>3.24</v>
      </c>
      <c r="T26" s="3">
        <f t="shared" si="5"/>
        <v>3.6000000000000004E-2</v>
      </c>
    </row>
    <row r="27" spans="2:20" ht="15.75" customHeight="1" x14ac:dyDescent="0.35">
      <c r="B27" s="161"/>
      <c r="C27" s="102"/>
      <c r="D27" s="22" t="s">
        <v>72</v>
      </c>
      <c r="E27" s="3">
        <v>0.188</v>
      </c>
      <c r="F27" s="36">
        <f t="shared" si="6"/>
        <v>352</v>
      </c>
      <c r="G27" s="38"/>
      <c r="H27" s="36"/>
      <c r="I27" s="4"/>
      <c r="J27" s="3">
        <f t="shared" si="2"/>
        <v>66.176000000000002</v>
      </c>
      <c r="L27" s="161"/>
      <c r="M27" s="102"/>
      <c r="N27" s="22" t="s">
        <v>72</v>
      </c>
      <c r="O27" s="3">
        <v>0.188</v>
      </c>
      <c r="P27" s="36">
        <f t="shared" si="7"/>
        <v>12</v>
      </c>
      <c r="Q27" s="38"/>
      <c r="R27" s="36"/>
      <c r="S27" s="4"/>
      <c r="T27" s="3">
        <f t="shared" si="5"/>
        <v>2.2560000000000002</v>
      </c>
    </row>
    <row r="28" spans="2:20" ht="15.75" customHeight="1" x14ac:dyDescent="0.35">
      <c r="B28" s="161"/>
      <c r="C28" s="155" t="s">
        <v>31</v>
      </c>
      <c r="D28" s="10" t="s">
        <v>54</v>
      </c>
      <c r="E28" s="3">
        <f>H28/G28</f>
        <v>8.6535353535353576E-2</v>
      </c>
      <c r="F28" s="36">
        <f t="shared" si="6"/>
        <v>352</v>
      </c>
      <c r="G28" s="37">
        <v>198</v>
      </c>
      <c r="H28" s="36">
        <f>61-H16-H17-H18-H19-H20-H21-H22-H23-H24-H25-H26-H27-H29-H30-H31-H32-H33</f>
        <v>17.134000000000007</v>
      </c>
      <c r="I28" s="4">
        <f t="shared" si="1"/>
        <v>6031.1680000000033</v>
      </c>
      <c r="J28" s="3">
        <f t="shared" si="2"/>
        <v>30.460444444444459</v>
      </c>
      <c r="L28" s="161"/>
      <c r="M28" s="155" t="s">
        <v>31</v>
      </c>
      <c r="N28" s="10" t="s">
        <v>54</v>
      </c>
      <c r="O28" s="3">
        <f>R28/Q28</f>
        <v>8.6535353535353576E-2</v>
      </c>
      <c r="P28" s="36">
        <f t="shared" si="7"/>
        <v>12</v>
      </c>
      <c r="Q28" s="37">
        <v>198</v>
      </c>
      <c r="R28" s="36">
        <f>61-R16-R17-R18-R19-R20-R21-R22-R23-R24-R25-R26-R27-R29-R30-R31-R32-R33</f>
        <v>17.134000000000007</v>
      </c>
      <c r="S28" s="4">
        <f t="shared" si="4"/>
        <v>205.60800000000009</v>
      </c>
      <c r="T28" s="3">
        <f t="shared" si="5"/>
        <v>1.0384242424242429</v>
      </c>
    </row>
    <row r="29" spans="2:20" ht="15.75" customHeight="1" x14ac:dyDescent="0.35">
      <c r="B29" s="161"/>
      <c r="C29" s="156"/>
      <c r="D29" s="10" t="s">
        <v>25</v>
      </c>
      <c r="E29" s="3">
        <v>1.2E-2</v>
      </c>
      <c r="F29" s="36">
        <f t="shared" si="6"/>
        <v>352</v>
      </c>
      <c r="G29" s="37">
        <v>710</v>
      </c>
      <c r="H29" s="36">
        <f t="shared" ref="H29:H33" si="10">G29*E29</f>
        <v>8.52</v>
      </c>
      <c r="I29" s="4">
        <f t="shared" si="1"/>
        <v>2999.04</v>
      </c>
      <c r="J29" s="3">
        <f t="shared" si="2"/>
        <v>4.2240000000000002</v>
      </c>
      <c r="L29" s="161"/>
      <c r="M29" s="156"/>
      <c r="N29" s="10" t="s">
        <v>25</v>
      </c>
      <c r="O29" s="3">
        <v>1.2E-2</v>
      </c>
      <c r="P29" s="36">
        <f t="shared" si="7"/>
        <v>12</v>
      </c>
      <c r="Q29" s="37">
        <v>710</v>
      </c>
      <c r="R29" s="36">
        <f t="shared" ref="R29:R33" si="11">Q29*O29</f>
        <v>8.52</v>
      </c>
      <c r="S29" s="4">
        <f t="shared" si="4"/>
        <v>102.24000000000001</v>
      </c>
      <c r="T29" s="3">
        <f t="shared" si="5"/>
        <v>0.14400000000000002</v>
      </c>
    </row>
    <row r="30" spans="2:20" ht="15.75" customHeight="1" x14ac:dyDescent="0.35">
      <c r="B30" s="161"/>
      <c r="C30" s="137" t="s">
        <v>24</v>
      </c>
      <c r="D30" s="22" t="s">
        <v>19</v>
      </c>
      <c r="E30" s="3">
        <v>6.0999999999999999E-2</v>
      </c>
      <c r="F30" s="36">
        <f t="shared" si="6"/>
        <v>352</v>
      </c>
      <c r="G30" s="38">
        <v>90</v>
      </c>
      <c r="H30" s="36">
        <f t="shared" ref="H30:H31" si="12">E30*G30</f>
        <v>5.49</v>
      </c>
      <c r="I30" s="4">
        <f t="shared" si="1"/>
        <v>1932.48</v>
      </c>
      <c r="J30" s="3">
        <f t="shared" si="2"/>
        <v>21.472000000000001</v>
      </c>
      <c r="L30" s="161"/>
      <c r="M30" s="137" t="s">
        <v>24</v>
      </c>
      <c r="N30" s="22" t="s">
        <v>19</v>
      </c>
      <c r="O30" s="3">
        <v>6.0999999999999999E-2</v>
      </c>
      <c r="P30" s="36">
        <f t="shared" si="7"/>
        <v>12</v>
      </c>
      <c r="Q30" s="38">
        <v>90</v>
      </c>
      <c r="R30" s="36">
        <f t="shared" ref="R30:R31" si="13">O30*Q30</f>
        <v>5.49</v>
      </c>
      <c r="S30" s="4">
        <f t="shared" si="4"/>
        <v>65.88</v>
      </c>
      <c r="T30" s="3">
        <f t="shared" si="5"/>
        <v>0.73199999999999998</v>
      </c>
    </row>
    <row r="31" spans="2:20" ht="15" customHeight="1" x14ac:dyDescent="0.35">
      <c r="B31" s="161"/>
      <c r="C31" s="137"/>
      <c r="D31" s="22" t="s">
        <v>25</v>
      </c>
      <c r="E31" s="3">
        <v>6.0000000000000001E-3</v>
      </c>
      <c r="F31" s="36">
        <f t="shared" si="6"/>
        <v>352</v>
      </c>
      <c r="G31" s="38">
        <v>710</v>
      </c>
      <c r="H31" s="36">
        <f t="shared" si="12"/>
        <v>4.26</v>
      </c>
      <c r="I31" s="4">
        <f t="shared" si="1"/>
        <v>1499.52</v>
      </c>
      <c r="J31" s="3">
        <f t="shared" si="2"/>
        <v>2.1120000000000001</v>
      </c>
      <c r="L31" s="161"/>
      <c r="M31" s="137"/>
      <c r="N31" s="22" t="s">
        <v>25</v>
      </c>
      <c r="O31" s="3">
        <v>6.0000000000000001E-3</v>
      </c>
      <c r="P31" s="36">
        <f t="shared" si="7"/>
        <v>12</v>
      </c>
      <c r="Q31" s="38">
        <v>710</v>
      </c>
      <c r="R31" s="36">
        <f t="shared" si="13"/>
        <v>4.26</v>
      </c>
      <c r="S31" s="4">
        <f t="shared" si="4"/>
        <v>51.120000000000005</v>
      </c>
      <c r="T31" s="3">
        <f t="shared" si="5"/>
        <v>7.2000000000000008E-2</v>
      </c>
    </row>
    <row r="32" spans="2:20" ht="15.75" customHeight="1" x14ac:dyDescent="0.35">
      <c r="B32" s="161"/>
      <c r="C32" s="36" t="s">
        <v>58</v>
      </c>
      <c r="D32" s="13" t="s">
        <v>58</v>
      </c>
      <c r="E32" s="5">
        <v>0.2</v>
      </c>
      <c r="F32" s="36">
        <f t="shared" si="6"/>
        <v>352</v>
      </c>
      <c r="G32" s="37">
        <v>72</v>
      </c>
      <c r="H32" s="36">
        <f t="shared" si="10"/>
        <v>14.4</v>
      </c>
      <c r="I32" s="4">
        <f t="shared" si="1"/>
        <v>5068.8</v>
      </c>
      <c r="J32" s="6">
        <f t="shared" si="2"/>
        <v>70.400000000000006</v>
      </c>
      <c r="L32" s="161"/>
      <c r="M32" s="36" t="s">
        <v>58</v>
      </c>
      <c r="N32" s="13" t="s">
        <v>58</v>
      </c>
      <c r="O32" s="5">
        <v>0.2</v>
      </c>
      <c r="P32" s="36">
        <f t="shared" si="7"/>
        <v>12</v>
      </c>
      <c r="Q32" s="37">
        <v>72</v>
      </c>
      <c r="R32" s="36">
        <f t="shared" si="11"/>
        <v>14.4</v>
      </c>
      <c r="S32" s="4">
        <f t="shared" si="4"/>
        <v>172.8</v>
      </c>
      <c r="T32" s="6">
        <f t="shared" si="5"/>
        <v>2.4000000000000004</v>
      </c>
    </row>
    <row r="33" spans="1:20" ht="15.75" customHeight="1" x14ac:dyDescent="0.35">
      <c r="B33" s="161"/>
      <c r="C33" s="4" t="s">
        <v>35</v>
      </c>
      <c r="D33" s="15" t="s">
        <v>35</v>
      </c>
      <c r="E33" s="6">
        <v>0.04</v>
      </c>
      <c r="F33" s="36">
        <f t="shared" si="6"/>
        <v>352</v>
      </c>
      <c r="G33" s="37">
        <v>32</v>
      </c>
      <c r="H33" s="36">
        <f t="shared" si="10"/>
        <v>1.28</v>
      </c>
      <c r="I33" s="4">
        <f t="shared" si="1"/>
        <v>450.56</v>
      </c>
      <c r="J33" s="6">
        <f t="shared" si="2"/>
        <v>14.08</v>
      </c>
      <c r="L33" s="161"/>
      <c r="M33" s="4" t="s">
        <v>35</v>
      </c>
      <c r="N33" s="15" t="s">
        <v>35</v>
      </c>
      <c r="O33" s="6">
        <v>0.04</v>
      </c>
      <c r="P33" s="36">
        <f t="shared" si="7"/>
        <v>12</v>
      </c>
      <c r="Q33" s="37">
        <v>32</v>
      </c>
      <c r="R33" s="36">
        <f t="shared" si="11"/>
        <v>1.28</v>
      </c>
      <c r="S33" s="4">
        <f t="shared" si="4"/>
        <v>15.36</v>
      </c>
      <c r="T33" s="6">
        <f t="shared" si="5"/>
        <v>0.48</v>
      </c>
    </row>
    <row r="34" spans="1:20" ht="15.75" customHeight="1" x14ac:dyDescent="0.35">
      <c r="B34" s="138" t="s">
        <v>37</v>
      </c>
      <c r="C34" s="138"/>
      <c r="D34" s="138"/>
      <c r="E34" s="25"/>
      <c r="F34" s="25"/>
      <c r="G34" s="25"/>
      <c r="H34" s="2">
        <f>SUM(H16:H33)</f>
        <v>61.000000000000007</v>
      </c>
      <c r="I34" s="2">
        <f>SUM(I16:I33)</f>
        <v>21472.000000000004</v>
      </c>
      <c r="J34" s="2">
        <f>SUM(J16:J33)</f>
        <v>301.85244444444442</v>
      </c>
      <c r="L34" s="138" t="s">
        <v>37</v>
      </c>
      <c r="M34" s="138"/>
      <c r="N34" s="138"/>
      <c r="O34" s="25"/>
      <c r="P34" s="25"/>
      <c r="Q34" s="25"/>
      <c r="R34" s="2">
        <f>SUM(R16:R33)</f>
        <v>61.000000000000007</v>
      </c>
      <c r="S34" s="2">
        <f>SUM(S16:S33)</f>
        <v>732.00000000000011</v>
      </c>
      <c r="T34" s="2">
        <f>SUM(T16:T33)</f>
        <v>10.290424242424246</v>
      </c>
    </row>
    <row r="35" spans="1:20" customFormat="1" ht="15.75" customHeight="1" x14ac:dyDescent="0.25"/>
    <row r="36" spans="1:20" customFormat="1" ht="15.75" customHeight="1" x14ac:dyDescent="0.25"/>
    <row r="37" spans="1:20" customFormat="1" ht="15.75" customHeight="1" x14ac:dyDescent="0.35">
      <c r="A37" s="32"/>
      <c r="B37" s="111" t="s">
        <v>101</v>
      </c>
      <c r="C37" s="111"/>
      <c r="D37" s="46" t="s">
        <v>89</v>
      </c>
      <c r="F37" s="110" t="s">
        <v>90</v>
      </c>
      <c r="G37" s="110"/>
      <c r="H37" s="110"/>
      <c r="I37" s="110"/>
      <c r="J37" s="110"/>
      <c r="K37" s="32"/>
      <c r="L37" s="111" t="s">
        <v>101</v>
      </c>
      <c r="M37" s="111"/>
      <c r="N37" s="46" t="s">
        <v>89</v>
      </c>
      <c r="P37" s="110" t="s">
        <v>90</v>
      </c>
      <c r="Q37" s="110"/>
      <c r="R37" s="110"/>
      <c r="S37" s="110"/>
      <c r="T37" s="110"/>
    </row>
    <row r="38" spans="1:20" customFormat="1" ht="15.75" customHeight="1" x14ac:dyDescent="0.35">
      <c r="A38" s="30"/>
      <c r="B38" s="30"/>
      <c r="C38" s="30"/>
      <c r="D38" s="34" t="s">
        <v>82</v>
      </c>
      <c r="F38" s="35"/>
      <c r="G38" s="35"/>
      <c r="H38" s="35" t="s">
        <v>91</v>
      </c>
      <c r="I38" s="35"/>
      <c r="J38" s="30"/>
      <c r="K38" s="30"/>
      <c r="L38" s="30"/>
      <c r="M38" s="30"/>
      <c r="N38" s="34" t="s">
        <v>82</v>
      </c>
      <c r="P38" s="35"/>
      <c r="Q38" s="35"/>
      <c r="R38" s="35" t="s">
        <v>91</v>
      </c>
      <c r="S38" s="35"/>
      <c r="T38" s="30"/>
    </row>
    <row r="39" spans="1:20" customFormat="1" ht="15.75" customHeight="1" x14ac:dyDescent="0.25">
      <c r="B39" s="30"/>
      <c r="C39" s="30"/>
      <c r="D39" s="30"/>
      <c r="J39" s="30"/>
      <c r="L39" s="30"/>
      <c r="M39" s="30"/>
      <c r="N39" s="30"/>
      <c r="T39" s="30"/>
    </row>
    <row r="40" spans="1:20" customFormat="1" ht="15.75" customHeight="1" x14ac:dyDescent="0.35">
      <c r="B40" s="111" t="s">
        <v>92</v>
      </c>
      <c r="C40" s="111"/>
      <c r="D40" s="46" t="s">
        <v>89</v>
      </c>
      <c r="F40" s="110" t="s">
        <v>90</v>
      </c>
      <c r="G40" s="110"/>
      <c r="H40" s="110"/>
      <c r="I40" s="110"/>
      <c r="J40" s="110"/>
      <c r="L40" s="111" t="s">
        <v>92</v>
      </c>
      <c r="M40" s="111"/>
      <c r="N40" s="46" t="s">
        <v>89</v>
      </c>
      <c r="P40" s="110" t="s">
        <v>90</v>
      </c>
      <c r="Q40" s="110"/>
      <c r="R40" s="110"/>
      <c r="S40" s="110"/>
      <c r="T40" s="110"/>
    </row>
    <row r="41" spans="1:20" customFormat="1" ht="15.75" customHeight="1" x14ac:dyDescent="0.35">
      <c r="B41" s="30"/>
      <c r="C41" s="30"/>
      <c r="D41" s="34" t="s">
        <v>82</v>
      </c>
      <c r="F41" s="35"/>
      <c r="G41" s="35"/>
      <c r="H41" s="35" t="s">
        <v>91</v>
      </c>
      <c r="I41" s="35"/>
      <c r="J41" s="30"/>
      <c r="L41" s="30"/>
      <c r="M41" s="30"/>
      <c r="N41" s="34" t="s">
        <v>82</v>
      </c>
      <c r="P41" s="35"/>
      <c r="Q41" s="35"/>
      <c r="R41" s="35" t="s">
        <v>91</v>
      </c>
      <c r="S41" s="35"/>
      <c r="T41" s="30"/>
    </row>
    <row r="42" spans="1:20" customFormat="1" ht="15.75" customHeight="1" x14ac:dyDescent="0.25"/>
    <row r="43" spans="1:20" customFormat="1" ht="15.75" customHeight="1" x14ac:dyDescent="0.25"/>
  </sheetData>
  <sheetProtection password="CF66" sheet="1" objects="1" scenarios="1"/>
  <mergeCells count="36">
    <mergeCell ref="L34:N34"/>
    <mergeCell ref="B16:B33"/>
    <mergeCell ref="C16:C21"/>
    <mergeCell ref="C22:C27"/>
    <mergeCell ref="C28:C29"/>
    <mergeCell ref="C30:C31"/>
    <mergeCell ref="B34:D34"/>
    <mergeCell ref="L16:L33"/>
    <mergeCell ref="M16:M21"/>
    <mergeCell ref="M22:M27"/>
    <mergeCell ref="M28:M29"/>
    <mergeCell ref="M30:M31"/>
    <mergeCell ref="B13:J13"/>
    <mergeCell ref="L13:T13"/>
    <mergeCell ref="B9:J9"/>
    <mergeCell ref="L9:T9"/>
    <mergeCell ref="B10:J10"/>
    <mergeCell ref="L10:T10"/>
    <mergeCell ref="B11:J11"/>
    <mergeCell ref="L11:T11"/>
    <mergeCell ref="B3:J3"/>
    <mergeCell ref="L3:T3"/>
    <mergeCell ref="H5:J5"/>
    <mergeCell ref="E6:G6"/>
    <mergeCell ref="H6:J6"/>
    <mergeCell ref="R5:T5"/>
    <mergeCell ref="O6:Q6"/>
    <mergeCell ref="R6:T6"/>
    <mergeCell ref="B40:C40"/>
    <mergeCell ref="F40:J40"/>
    <mergeCell ref="P37:T37"/>
    <mergeCell ref="L40:M40"/>
    <mergeCell ref="P40:T40"/>
    <mergeCell ref="B37:C37"/>
    <mergeCell ref="L37:M37"/>
    <mergeCell ref="F37:J37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view="pageLayout" topLeftCell="A7" zoomScale="80" zoomScalePageLayoutView="80" workbookViewId="0">
      <selection activeCell="J30" sqref="J30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96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96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49" t="s">
        <v>59</v>
      </c>
      <c r="C16" s="159" t="s">
        <v>104</v>
      </c>
      <c r="D16" s="10" t="s">
        <v>2</v>
      </c>
      <c r="E16" s="3">
        <v>0.06</v>
      </c>
      <c r="F16" s="37">
        <v>352</v>
      </c>
      <c r="G16" s="39">
        <v>25</v>
      </c>
      <c r="H16" s="19">
        <f>G16*E16</f>
        <v>1.5</v>
      </c>
      <c r="I16" s="4">
        <f>J16*G16</f>
        <v>527.99999999999989</v>
      </c>
      <c r="J16" s="6">
        <f>F16*E16</f>
        <v>21.119999999999997</v>
      </c>
      <c r="L16" s="149" t="s">
        <v>59</v>
      </c>
      <c r="M16" s="159" t="s">
        <v>104</v>
      </c>
      <c r="N16" s="10" t="s">
        <v>2</v>
      </c>
      <c r="O16" s="3">
        <v>0.06</v>
      </c>
      <c r="P16" s="37">
        <v>12</v>
      </c>
      <c r="Q16" s="39">
        <v>25</v>
      </c>
      <c r="R16" s="19">
        <f>Q16*O16</f>
        <v>1.5</v>
      </c>
      <c r="S16" s="4">
        <f>T16*Q16</f>
        <v>18</v>
      </c>
      <c r="T16" s="6">
        <f>P16*O16</f>
        <v>0.72</v>
      </c>
    </row>
    <row r="17" spans="2:20" ht="15.75" customHeight="1" x14ac:dyDescent="0.35">
      <c r="B17" s="150"/>
      <c r="C17" s="159"/>
      <c r="D17" s="10" t="s">
        <v>7</v>
      </c>
      <c r="E17" s="3">
        <v>8.0000000000000002E-3</v>
      </c>
      <c r="F17" s="36">
        <f>F16</f>
        <v>352</v>
      </c>
      <c r="G17" s="39">
        <v>44</v>
      </c>
      <c r="H17" s="19">
        <f t="shared" ref="H17:H25" si="0">G17*E17</f>
        <v>0.35199999999999998</v>
      </c>
      <c r="I17" s="4">
        <f t="shared" ref="I17:I34" si="1">J17*G17</f>
        <v>123.904</v>
      </c>
      <c r="J17" s="6">
        <f t="shared" ref="J17:J37" si="2">F17*E17</f>
        <v>2.8159999999999998</v>
      </c>
      <c r="L17" s="150"/>
      <c r="M17" s="159"/>
      <c r="N17" s="10" t="s">
        <v>7</v>
      </c>
      <c r="O17" s="3">
        <v>8.0000000000000002E-3</v>
      </c>
      <c r="P17" s="36">
        <f>P16</f>
        <v>12</v>
      </c>
      <c r="Q17" s="39">
        <v>44</v>
      </c>
      <c r="R17" s="19">
        <f t="shared" ref="R17:R25" si="3">Q17*O17</f>
        <v>0.35199999999999998</v>
      </c>
      <c r="S17" s="4">
        <f t="shared" ref="S17:S25" si="4">T17*Q17</f>
        <v>4.2240000000000002</v>
      </c>
      <c r="T17" s="6">
        <f t="shared" ref="T17:T37" si="5">P17*O17</f>
        <v>9.6000000000000002E-2</v>
      </c>
    </row>
    <row r="18" spans="2:20" ht="15.75" customHeight="1" x14ac:dyDescent="0.35">
      <c r="B18" s="150"/>
      <c r="C18" s="159"/>
      <c r="D18" s="22" t="s">
        <v>11</v>
      </c>
      <c r="E18" s="18">
        <v>2.0000000000000001E-4</v>
      </c>
      <c r="F18" s="36">
        <f t="shared" ref="F18:F37" si="6">F17</f>
        <v>352</v>
      </c>
      <c r="G18" s="39">
        <v>440</v>
      </c>
      <c r="H18" s="19">
        <f t="shared" si="0"/>
        <v>8.8000000000000009E-2</v>
      </c>
      <c r="I18" s="4">
        <f t="shared" si="1"/>
        <v>30.976000000000003</v>
      </c>
      <c r="J18" s="6">
        <f t="shared" si="2"/>
        <v>7.0400000000000004E-2</v>
      </c>
      <c r="L18" s="150"/>
      <c r="M18" s="159"/>
      <c r="N18" s="22" t="s">
        <v>11</v>
      </c>
      <c r="O18" s="18">
        <v>2.0000000000000001E-4</v>
      </c>
      <c r="P18" s="36">
        <f t="shared" ref="P18:P37" si="7">P17</f>
        <v>12</v>
      </c>
      <c r="Q18" s="39">
        <v>440</v>
      </c>
      <c r="R18" s="19">
        <f t="shared" si="3"/>
        <v>8.8000000000000009E-2</v>
      </c>
      <c r="S18" s="4">
        <f t="shared" si="4"/>
        <v>1.056</v>
      </c>
      <c r="T18" s="6">
        <f t="shared" si="5"/>
        <v>2.4000000000000002E-3</v>
      </c>
    </row>
    <row r="19" spans="2:20" ht="15.75" customHeight="1" x14ac:dyDescent="0.35">
      <c r="B19" s="150"/>
      <c r="C19" s="159"/>
      <c r="D19" s="10" t="s">
        <v>10</v>
      </c>
      <c r="E19" s="3">
        <v>3.0000000000000001E-3</v>
      </c>
      <c r="F19" s="36">
        <f t="shared" si="6"/>
        <v>352</v>
      </c>
      <c r="G19" s="39">
        <v>46</v>
      </c>
      <c r="H19" s="19">
        <f t="shared" si="0"/>
        <v>0.13800000000000001</v>
      </c>
      <c r="I19" s="4">
        <f t="shared" si="1"/>
        <v>48.576000000000001</v>
      </c>
      <c r="J19" s="6">
        <f t="shared" si="2"/>
        <v>1.056</v>
      </c>
      <c r="L19" s="150"/>
      <c r="M19" s="159"/>
      <c r="N19" s="10" t="s">
        <v>10</v>
      </c>
      <c r="O19" s="3">
        <v>3.0000000000000001E-3</v>
      </c>
      <c r="P19" s="36">
        <f t="shared" si="7"/>
        <v>12</v>
      </c>
      <c r="Q19" s="39">
        <v>46</v>
      </c>
      <c r="R19" s="19">
        <f t="shared" si="3"/>
        <v>0.13800000000000001</v>
      </c>
      <c r="S19" s="4">
        <f t="shared" si="4"/>
        <v>1.6560000000000001</v>
      </c>
      <c r="T19" s="6">
        <f t="shared" si="5"/>
        <v>3.6000000000000004E-2</v>
      </c>
    </row>
    <row r="20" spans="2:20" ht="15.75" customHeight="1" x14ac:dyDescent="0.35">
      <c r="B20" s="150"/>
      <c r="C20" s="159"/>
      <c r="D20" s="22" t="s">
        <v>5</v>
      </c>
      <c r="E20" s="3">
        <v>3.0000000000000001E-3</v>
      </c>
      <c r="F20" s="36">
        <f t="shared" si="6"/>
        <v>352</v>
      </c>
      <c r="G20" s="37">
        <v>90</v>
      </c>
      <c r="H20" s="19">
        <f t="shared" si="0"/>
        <v>0.27</v>
      </c>
      <c r="I20" s="4">
        <f t="shared" si="1"/>
        <v>95.04</v>
      </c>
      <c r="J20" s="6">
        <f t="shared" si="2"/>
        <v>1.056</v>
      </c>
      <c r="L20" s="150"/>
      <c r="M20" s="159"/>
      <c r="N20" s="22" t="s">
        <v>5</v>
      </c>
      <c r="O20" s="3">
        <v>3.0000000000000001E-3</v>
      </c>
      <c r="P20" s="36">
        <f t="shared" si="7"/>
        <v>12</v>
      </c>
      <c r="Q20" s="37">
        <v>90</v>
      </c>
      <c r="R20" s="19">
        <f t="shared" si="3"/>
        <v>0.27</v>
      </c>
      <c r="S20" s="4">
        <f t="shared" si="4"/>
        <v>3.24</v>
      </c>
      <c r="T20" s="6">
        <f t="shared" si="5"/>
        <v>3.6000000000000004E-2</v>
      </c>
    </row>
    <row r="21" spans="2:20" ht="15.75" customHeight="1" x14ac:dyDescent="0.35">
      <c r="B21" s="150"/>
      <c r="C21" s="100" t="s">
        <v>21</v>
      </c>
      <c r="D21" s="10" t="s">
        <v>6</v>
      </c>
      <c r="E21" s="3">
        <v>0.1</v>
      </c>
      <c r="F21" s="36">
        <f t="shared" si="6"/>
        <v>352</v>
      </c>
      <c r="G21" s="37">
        <v>28</v>
      </c>
      <c r="H21" s="19">
        <f t="shared" si="0"/>
        <v>2.8000000000000003</v>
      </c>
      <c r="I21" s="4">
        <f t="shared" si="1"/>
        <v>985.60000000000014</v>
      </c>
      <c r="J21" s="6">
        <f t="shared" si="2"/>
        <v>35.200000000000003</v>
      </c>
      <c r="L21" s="150"/>
      <c r="M21" s="100" t="s">
        <v>21</v>
      </c>
      <c r="N21" s="10" t="s">
        <v>6</v>
      </c>
      <c r="O21" s="3">
        <v>0.1</v>
      </c>
      <c r="P21" s="36">
        <f t="shared" si="7"/>
        <v>12</v>
      </c>
      <c r="Q21" s="37">
        <v>28</v>
      </c>
      <c r="R21" s="19">
        <f t="shared" si="3"/>
        <v>2.8000000000000003</v>
      </c>
      <c r="S21" s="4">
        <f t="shared" si="4"/>
        <v>33.600000000000009</v>
      </c>
      <c r="T21" s="6">
        <f t="shared" si="5"/>
        <v>1.2000000000000002</v>
      </c>
    </row>
    <row r="22" spans="2:20" ht="15.75" customHeight="1" x14ac:dyDescent="0.35">
      <c r="B22" s="150"/>
      <c r="C22" s="101"/>
      <c r="D22" s="10" t="s">
        <v>16</v>
      </c>
      <c r="E22" s="3">
        <v>0.02</v>
      </c>
      <c r="F22" s="36">
        <f t="shared" si="6"/>
        <v>352</v>
      </c>
      <c r="G22" s="37">
        <v>52</v>
      </c>
      <c r="H22" s="19">
        <f t="shared" si="0"/>
        <v>1.04</v>
      </c>
      <c r="I22" s="4">
        <f t="shared" si="1"/>
        <v>366.08</v>
      </c>
      <c r="J22" s="6">
        <f t="shared" si="2"/>
        <v>7.04</v>
      </c>
      <c r="L22" s="150"/>
      <c r="M22" s="101"/>
      <c r="N22" s="10" t="s">
        <v>16</v>
      </c>
      <c r="O22" s="3">
        <v>0.02</v>
      </c>
      <c r="P22" s="36">
        <f t="shared" si="7"/>
        <v>12</v>
      </c>
      <c r="Q22" s="37">
        <v>52</v>
      </c>
      <c r="R22" s="19">
        <f t="shared" si="3"/>
        <v>1.04</v>
      </c>
      <c r="S22" s="4">
        <f t="shared" si="4"/>
        <v>12.48</v>
      </c>
      <c r="T22" s="6">
        <f t="shared" si="5"/>
        <v>0.24</v>
      </c>
    </row>
    <row r="23" spans="2:20" ht="15.75" customHeight="1" x14ac:dyDescent="0.35">
      <c r="B23" s="150"/>
      <c r="C23" s="101"/>
      <c r="D23" s="10" t="s">
        <v>7</v>
      </c>
      <c r="E23" s="3">
        <v>1.3000000000000001E-2</v>
      </c>
      <c r="F23" s="36">
        <f t="shared" si="6"/>
        <v>352</v>
      </c>
      <c r="G23" s="37">
        <v>44</v>
      </c>
      <c r="H23" s="19">
        <f t="shared" si="0"/>
        <v>0.57200000000000006</v>
      </c>
      <c r="I23" s="4">
        <f t="shared" si="1"/>
        <v>201.34400000000002</v>
      </c>
      <c r="J23" s="6">
        <f t="shared" si="2"/>
        <v>4.5760000000000005</v>
      </c>
      <c r="L23" s="150"/>
      <c r="M23" s="101"/>
      <c r="N23" s="10" t="s">
        <v>7</v>
      </c>
      <c r="O23" s="3">
        <v>1.3000000000000001E-2</v>
      </c>
      <c r="P23" s="36">
        <f t="shared" si="7"/>
        <v>12</v>
      </c>
      <c r="Q23" s="37">
        <v>44</v>
      </c>
      <c r="R23" s="19">
        <f t="shared" si="3"/>
        <v>0.57200000000000006</v>
      </c>
      <c r="S23" s="4">
        <f t="shared" si="4"/>
        <v>6.8640000000000008</v>
      </c>
      <c r="T23" s="6">
        <f t="shared" si="5"/>
        <v>0.15600000000000003</v>
      </c>
    </row>
    <row r="24" spans="2:20" ht="15.75" customHeight="1" x14ac:dyDescent="0.35">
      <c r="B24" s="150"/>
      <c r="C24" s="101"/>
      <c r="D24" s="22" t="s">
        <v>9</v>
      </c>
      <c r="E24" s="3">
        <v>1.2E-2</v>
      </c>
      <c r="F24" s="36">
        <f t="shared" si="6"/>
        <v>352</v>
      </c>
      <c r="G24" s="37">
        <v>28</v>
      </c>
      <c r="H24" s="19">
        <f t="shared" si="0"/>
        <v>0.33600000000000002</v>
      </c>
      <c r="I24" s="4">
        <f t="shared" si="1"/>
        <v>118.27200000000001</v>
      </c>
      <c r="J24" s="6">
        <f t="shared" si="2"/>
        <v>4.2240000000000002</v>
      </c>
      <c r="L24" s="150"/>
      <c r="M24" s="101"/>
      <c r="N24" s="22" t="s">
        <v>9</v>
      </c>
      <c r="O24" s="3">
        <v>1.2E-2</v>
      </c>
      <c r="P24" s="36">
        <f t="shared" si="7"/>
        <v>12</v>
      </c>
      <c r="Q24" s="37">
        <v>28</v>
      </c>
      <c r="R24" s="19">
        <f t="shared" si="3"/>
        <v>0.33600000000000002</v>
      </c>
      <c r="S24" s="4">
        <f t="shared" si="4"/>
        <v>4.032</v>
      </c>
      <c r="T24" s="6">
        <f t="shared" si="5"/>
        <v>0.14400000000000002</v>
      </c>
    </row>
    <row r="25" spans="2:20" ht="15.75" customHeight="1" x14ac:dyDescent="0.35">
      <c r="B25" s="150"/>
      <c r="C25" s="101"/>
      <c r="D25" s="22" t="s">
        <v>5</v>
      </c>
      <c r="E25" s="3">
        <v>5.0000000000000001E-3</v>
      </c>
      <c r="F25" s="36">
        <f t="shared" si="6"/>
        <v>352</v>
      </c>
      <c r="G25" s="37">
        <v>90</v>
      </c>
      <c r="H25" s="19">
        <f t="shared" si="0"/>
        <v>0.45</v>
      </c>
      <c r="I25" s="4">
        <f t="shared" si="1"/>
        <v>158.4</v>
      </c>
      <c r="J25" s="6">
        <f t="shared" si="2"/>
        <v>1.76</v>
      </c>
      <c r="L25" s="150"/>
      <c r="M25" s="101"/>
      <c r="N25" s="22" t="s">
        <v>5</v>
      </c>
      <c r="O25" s="3">
        <v>5.0000000000000001E-3</v>
      </c>
      <c r="P25" s="36">
        <f t="shared" si="7"/>
        <v>12</v>
      </c>
      <c r="Q25" s="37">
        <v>90</v>
      </c>
      <c r="R25" s="19">
        <f t="shared" si="3"/>
        <v>0.45</v>
      </c>
      <c r="S25" s="4">
        <f t="shared" si="4"/>
        <v>5.3999999999999995</v>
      </c>
      <c r="T25" s="6">
        <f t="shared" si="5"/>
        <v>0.06</v>
      </c>
    </row>
    <row r="26" spans="2:20" ht="15.75" customHeight="1" x14ac:dyDescent="0.35">
      <c r="B26" s="150"/>
      <c r="C26" s="102"/>
      <c r="D26" s="22" t="s">
        <v>72</v>
      </c>
      <c r="E26" s="3">
        <v>0.17499999999999999</v>
      </c>
      <c r="F26" s="36">
        <f t="shared" si="6"/>
        <v>352</v>
      </c>
      <c r="G26" s="38"/>
      <c r="H26" s="36"/>
      <c r="I26" s="4"/>
      <c r="J26" s="3">
        <f t="shared" si="2"/>
        <v>61.599999999999994</v>
      </c>
      <c r="L26" s="150"/>
      <c r="M26" s="102"/>
      <c r="N26" s="22" t="s">
        <v>72</v>
      </c>
      <c r="O26" s="3">
        <v>0.17499999999999999</v>
      </c>
      <c r="P26" s="36">
        <f t="shared" si="7"/>
        <v>12</v>
      </c>
      <c r="Q26" s="38"/>
      <c r="R26" s="36"/>
      <c r="S26" s="4"/>
      <c r="T26" s="3">
        <f t="shared" si="5"/>
        <v>2.0999999999999996</v>
      </c>
    </row>
    <row r="27" spans="2:20" ht="15.75" customHeight="1" x14ac:dyDescent="0.35">
      <c r="B27" s="150"/>
      <c r="C27" s="155" t="s">
        <v>32</v>
      </c>
      <c r="D27" s="10" t="s">
        <v>54</v>
      </c>
      <c r="E27" s="3">
        <f>H27/G27</f>
        <v>0.14586868686868687</v>
      </c>
      <c r="F27" s="36">
        <f t="shared" si="6"/>
        <v>352</v>
      </c>
      <c r="G27" s="37">
        <v>198</v>
      </c>
      <c r="H27" s="19">
        <f>61-H16-H17-H18-H19-H20-H21-H22-H23-H24-H25-H28-H29-H30-H31-H32-H33-H34-H36-H37</f>
        <v>28.881999999999998</v>
      </c>
      <c r="I27" s="4">
        <f t="shared" si="1"/>
        <v>10166.464</v>
      </c>
      <c r="J27" s="6">
        <f t="shared" si="2"/>
        <v>51.345777777777776</v>
      </c>
      <c r="L27" s="150"/>
      <c r="M27" s="155" t="s">
        <v>32</v>
      </c>
      <c r="N27" s="10" t="s">
        <v>54</v>
      </c>
      <c r="O27" s="3">
        <f>R27/Q27</f>
        <v>0.14586868686868687</v>
      </c>
      <c r="P27" s="36">
        <f t="shared" si="7"/>
        <v>12</v>
      </c>
      <c r="Q27" s="37">
        <v>198</v>
      </c>
      <c r="R27" s="19">
        <f>61-R16-R17-R18-R19-R20-R21-R22-R23-R24-R25-R28-R29-R30-R31-R32-R33-R34-R36-R37</f>
        <v>28.881999999999998</v>
      </c>
      <c r="S27" s="4">
        <f t="shared" ref="S27:S34" si="8">T27*Q27</f>
        <v>346.584</v>
      </c>
      <c r="T27" s="6">
        <f t="shared" si="5"/>
        <v>1.7504242424242424</v>
      </c>
    </row>
    <row r="28" spans="2:20" ht="15.75" customHeight="1" x14ac:dyDescent="0.35">
      <c r="B28" s="150"/>
      <c r="C28" s="157"/>
      <c r="D28" s="10" t="s">
        <v>7</v>
      </c>
      <c r="E28" s="3">
        <v>0.02</v>
      </c>
      <c r="F28" s="36">
        <f t="shared" si="6"/>
        <v>352</v>
      </c>
      <c r="G28" s="39">
        <v>44</v>
      </c>
      <c r="H28" s="19">
        <f>G28*E28</f>
        <v>0.88</v>
      </c>
      <c r="I28" s="4">
        <f t="shared" si="1"/>
        <v>309.76</v>
      </c>
      <c r="J28" s="6">
        <f t="shared" si="2"/>
        <v>7.04</v>
      </c>
      <c r="L28" s="150"/>
      <c r="M28" s="157"/>
      <c r="N28" s="10" t="s">
        <v>7</v>
      </c>
      <c r="O28" s="3">
        <v>0.02</v>
      </c>
      <c r="P28" s="36">
        <f t="shared" si="7"/>
        <v>12</v>
      </c>
      <c r="Q28" s="39">
        <v>44</v>
      </c>
      <c r="R28" s="19">
        <f>Q28*O28</f>
        <v>0.88</v>
      </c>
      <c r="S28" s="4">
        <f t="shared" si="8"/>
        <v>10.559999999999999</v>
      </c>
      <c r="T28" s="6">
        <f t="shared" si="5"/>
        <v>0.24</v>
      </c>
    </row>
    <row r="29" spans="2:20" ht="15.75" customHeight="1" x14ac:dyDescent="0.35">
      <c r="B29" s="150"/>
      <c r="C29" s="157"/>
      <c r="D29" s="22" t="s">
        <v>9</v>
      </c>
      <c r="E29" s="3">
        <v>1.2999999999999999E-2</v>
      </c>
      <c r="F29" s="36">
        <f t="shared" si="6"/>
        <v>352</v>
      </c>
      <c r="G29" s="37">
        <v>28</v>
      </c>
      <c r="H29" s="19">
        <f t="shared" ref="H29" si="9">G29*E29</f>
        <v>0.36399999999999999</v>
      </c>
      <c r="I29" s="4">
        <f t="shared" si="1"/>
        <v>128.12799999999999</v>
      </c>
      <c r="J29" s="6">
        <f t="shared" si="2"/>
        <v>4.5759999999999996</v>
      </c>
      <c r="L29" s="150"/>
      <c r="M29" s="157"/>
      <c r="N29" s="22" t="s">
        <v>9</v>
      </c>
      <c r="O29" s="3">
        <v>1.2999999999999999E-2</v>
      </c>
      <c r="P29" s="36">
        <f t="shared" si="7"/>
        <v>12</v>
      </c>
      <c r="Q29" s="37">
        <v>28</v>
      </c>
      <c r="R29" s="19">
        <f t="shared" ref="R29" si="10">Q29*O29</f>
        <v>0.36399999999999999</v>
      </c>
      <c r="S29" s="4">
        <f t="shared" si="8"/>
        <v>4.3680000000000003</v>
      </c>
      <c r="T29" s="6">
        <f t="shared" si="5"/>
        <v>0.156</v>
      </c>
    </row>
    <row r="30" spans="2:20" ht="15.75" customHeight="1" x14ac:dyDescent="0.35">
      <c r="B30" s="150"/>
      <c r="C30" s="157"/>
      <c r="D30" s="22" t="s">
        <v>25</v>
      </c>
      <c r="E30" s="3">
        <v>0.01</v>
      </c>
      <c r="F30" s="36">
        <f t="shared" si="6"/>
        <v>352</v>
      </c>
      <c r="G30" s="37">
        <v>710</v>
      </c>
      <c r="H30" s="19">
        <f>G30*E30</f>
        <v>7.1000000000000005</v>
      </c>
      <c r="I30" s="4">
        <f t="shared" si="1"/>
        <v>2499.1999999999998</v>
      </c>
      <c r="J30" s="6">
        <f t="shared" si="2"/>
        <v>3.52</v>
      </c>
      <c r="L30" s="150"/>
      <c r="M30" s="157"/>
      <c r="N30" s="22" t="s">
        <v>25</v>
      </c>
      <c r="O30" s="3">
        <v>0.01</v>
      </c>
      <c r="P30" s="36">
        <f t="shared" si="7"/>
        <v>12</v>
      </c>
      <c r="Q30" s="37">
        <v>710</v>
      </c>
      <c r="R30" s="19">
        <f>Q30*O30</f>
        <v>7.1000000000000005</v>
      </c>
      <c r="S30" s="4">
        <f t="shared" si="8"/>
        <v>85.2</v>
      </c>
      <c r="T30" s="6">
        <f t="shared" si="5"/>
        <v>0.12</v>
      </c>
    </row>
    <row r="31" spans="2:20" ht="15.75" customHeight="1" x14ac:dyDescent="0.35">
      <c r="B31" s="150"/>
      <c r="C31" s="156"/>
      <c r="D31" s="22" t="s">
        <v>78</v>
      </c>
      <c r="E31" s="3">
        <v>5.8000000000000003E-2</v>
      </c>
      <c r="F31" s="36">
        <f t="shared" si="6"/>
        <v>352</v>
      </c>
      <c r="G31" s="37">
        <v>82</v>
      </c>
      <c r="H31" s="19">
        <f t="shared" ref="H31:H34" si="11">G31*E31</f>
        <v>4.7560000000000002</v>
      </c>
      <c r="I31" s="4">
        <f t="shared" si="1"/>
        <v>1674.1120000000001</v>
      </c>
      <c r="J31" s="6">
        <f t="shared" si="2"/>
        <v>20.416</v>
      </c>
      <c r="L31" s="150"/>
      <c r="M31" s="156"/>
      <c r="N31" s="22" t="s">
        <v>78</v>
      </c>
      <c r="O31" s="3">
        <v>5.8000000000000003E-2</v>
      </c>
      <c r="P31" s="36">
        <f t="shared" si="7"/>
        <v>12</v>
      </c>
      <c r="Q31" s="37">
        <v>82</v>
      </c>
      <c r="R31" s="19">
        <f t="shared" ref="R31:R34" si="12">Q31*O31</f>
        <v>4.7560000000000002</v>
      </c>
      <c r="S31" s="4">
        <f t="shared" si="8"/>
        <v>57.072000000000003</v>
      </c>
      <c r="T31" s="6">
        <f t="shared" si="5"/>
        <v>0.69600000000000006</v>
      </c>
    </row>
    <row r="32" spans="2:20" ht="15.75" customHeight="1" x14ac:dyDescent="0.35">
      <c r="B32" s="150"/>
      <c r="C32" s="100" t="s">
        <v>81</v>
      </c>
      <c r="D32" s="10" t="s">
        <v>12</v>
      </c>
      <c r="E32" s="3">
        <v>4.5999999999999999E-2</v>
      </c>
      <c r="F32" s="36">
        <f t="shared" si="6"/>
        <v>352</v>
      </c>
      <c r="G32" s="37">
        <v>100</v>
      </c>
      <c r="H32" s="19">
        <f t="shared" si="11"/>
        <v>4.5999999999999996</v>
      </c>
      <c r="I32" s="4">
        <f t="shared" si="1"/>
        <v>1619.2</v>
      </c>
      <c r="J32" s="6">
        <f t="shared" si="2"/>
        <v>16.192</v>
      </c>
      <c r="L32" s="150"/>
      <c r="M32" s="100" t="s">
        <v>81</v>
      </c>
      <c r="N32" s="10" t="s">
        <v>12</v>
      </c>
      <c r="O32" s="3">
        <v>4.5999999999999999E-2</v>
      </c>
      <c r="P32" s="36">
        <f t="shared" si="7"/>
        <v>12</v>
      </c>
      <c r="Q32" s="37">
        <v>100</v>
      </c>
      <c r="R32" s="19">
        <f t="shared" si="12"/>
        <v>4.5999999999999996</v>
      </c>
      <c r="S32" s="4">
        <f t="shared" si="8"/>
        <v>55.2</v>
      </c>
      <c r="T32" s="6">
        <f t="shared" si="5"/>
        <v>0.55200000000000005</v>
      </c>
    </row>
    <row r="33" spans="1:20" s="14" customFormat="1" ht="15.75" customHeight="1" x14ac:dyDescent="0.35">
      <c r="B33" s="150"/>
      <c r="C33" s="101"/>
      <c r="D33" s="10" t="s">
        <v>10</v>
      </c>
      <c r="E33" s="3">
        <v>2.4E-2</v>
      </c>
      <c r="F33" s="36">
        <f t="shared" si="6"/>
        <v>352</v>
      </c>
      <c r="G33" s="37">
        <v>46</v>
      </c>
      <c r="H33" s="19">
        <f t="shared" si="11"/>
        <v>1.1040000000000001</v>
      </c>
      <c r="I33" s="4">
        <f t="shared" si="1"/>
        <v>388.608</v>
      </c>
      <c r="J33" s="6">
        <f t="shared" si="2"/>
        <v>8.4480000000000004</v>
      </c>
      <c r="K33"/>
      <c r="L33" s="150"/>
      <c r="M33" s="101"/>
      <c r="N33" s="10" t="s">
        <v>10</v>
      </c>
      <c r="O33" s="3">
        <v>2.4E-2</v>
      </c>
      <c r="P33" s="36">
        <f t="shared" si="7"/>
        <v>12</v>
      </c>
      <c r="Q33" s="37">
        <v>46</v>
      </c>
      <c r="R33" s="19">
        <f t="shared" si="12"/>
        <v>1.1040000000000001</v>
      </c>
      <c r="S33" s="4">
        <f t="shared" si="8"/>
        <v>13.248000000000001</v>
      </c>
      <c r="T33" s="6">
        <f t="shared" si="5"/>
        <v>0.28800000000000003</v>
      </c>
    </row>
    <row r="34" spans="1:20" ht="15.75" customHeight="1" x14ac:dyDescent="0.35">
      <c r="B34" s="150"/>
      <c r="C34" s="101"/>
      <c r="D34" s="10" t="s">
        <v>11</v>
      </c>
      <c r="E34" s="18">
        <v>2.0000000000000001E-4</v>
      </c>
      <c r="F34" s="36">
        <f t="shared" si="6"/>
        <v>352</v>
      </c>
      <c r="G34" s="37">
        <v>440</v>
      </c>
      <c r="H34" s="19">
        <f t="shared" si="11"/>
        <v>8.8000000000000009E-2</v>
      </c>
      <c r="I34" s="4">
        <f t="shared" si="1"/>
        <v>30.976000000000003</v>
      </c>
      <c r="J34" s="6">
        <f t="shared" si="2"/>
        <v>7.0400000000000004E-2</v>
      </c>
      <c r="L34" s="150"/>
      <c r="M34" s="101"/>
      <c r="N34" s="10" t="s">
        <v>11</v>
      </c>
      <c r="O34" s="18">
        <v>2.0000000000000001E-4</v>
      </c>
      <c r="P34" s="36">
        <f t="shared" si="7"/>
        <v>12</v>
      </c>
      <c r="Q34" s="37">
        <v>440</v>
      </c>
      <c r="R34" s="19">
        <f t="shared" si="12"/>
        <v>8.8000000000000009E-2</v>
      </c>
      <c r="S34" s="4">
        <f t="shared" si="8"/>
        <v>1.056</v>
      </c>
      <c r="T34" s="6">
        <f t="shared" si="5"/>
        <v>2.4000000000000002E-3</v>
      </c>
    </row>
    <row r="35" spans="1:20" ht="15.75" customHeight="1" x14ac:dyDescent="0.35">
      <c r="B35" s="150"/>
      <c r="C35" s="102"/>
      <c r="D35" s="10" t="s">
        <v>72</v>
      </c>
      <c r="E35" s="3">
        <v>0.17199999999999999</v>
      </c>
      <c r="F35" s="36">
        <f t="shared" si="6"/>
        <v>352</v>
      </c>
      <c r="G35" s="37"/>
      <c r="H35" s="19"/>
      <c r="I35" s="4"/>
      <c r="J35" s="6">
        <f t="shared" si="2"/>
        <v>60.543999999999997</v>
      </c>
      <c r="L35" s="150"/>
      <c r="M35" s="102"/>
      <c r="N35" s="10" t="s">
        <v>72</v>
      </c>
      <c r="O35" s="3">
        <v>0.17199999999999999</v>
      </c>
      <c r="P35" s="36">
        <f t="shared" si="7"/>
        <v>12</v>
      </c>
      <c r="Q35" s="37"/>
      <c r="R35" s="19"/>
      <c r="S35" s="4"/>
      <c r="T35" s="6">
        <f t="shared" si="5"/>
        <v>2.0640000000000001</v>
      </c>
    </row>
    <row r="36" spans="1:20" ht="15.75" customHeight="1" x14ac:dyDescent="0.35">
      <c r="B36" s="150"/>
      <c r="C36" s="4" t="s">
        <v>35</v>
      </c>
      <c r="D36" s="15" t="s">
        <v>35</v>
      </c>
      <c r="E36" s="3">
        <v>0.04</v>
      </c>
      <c r="F36" s="36">
        <f t="shared" si="6"/>
        <v>352</v>
      </c>
      <c r="G36" s="37">
        <v>32</v>
      </c>
      <c r="H36" s="19">
        <f t="shared" ref="H36" si="13">G36*E36</f>
        <v>1.28</v>
      </c>
      <c r="I36" s="4">
        <f t="shared" ref="I36:I37" si="14">J36*G36</f>
        <v>450.56</v>
      </c>
      <c r="J36" s="6">
        <f t="shared" si="2"/>
        <v>14.08</v>
      </c>
      <c r="L36" s="150"/>
      <c r="M36" s="4" t="s">
        <v>35</v>
      </c>
      <c r="N36" s="15" t="s">
        <v>35</v>
      </c>
      <c r="O36" s="3">
        <v>0.04</v>
      </c>
      <c r="P36" s="36">
        <f t="shared" si="7"/>
        <v>12</v>
      </c>
      <c r="Q36" s="37">
        <v>32</v>
      </c>
      <c r="R36" s="19">
        <f t="shared" ref="R36" si="15">Q36*O36</f>
        <v>1.28</v>
      </c>
      <c r="S36" s="4">
        <f t="shared" ref="S36:S37" si="16">T36*Q36</f>
        <v>15.36</v>
      </c>
      <c r="T36" s="6">
        <f t="shared" si="5"/>
        <v>0.48</v>
      </c>
    </row>
    <row r="37" spans="1:20" ht="15.75" customHeight="1" x14ac:dyDescent="0.35">
      <c r="B37" s="150"/>
      <c r="C37" s="19" t="s">
        <v>20</v>
      </c>
      <c r="D37" s="23" t="s">
        <v>20</v>
      </c>
      <c r="E37" s="3">
        <v>0.05</v>
      </c>
      <c r="F37" s="36">
        <f t="shared" si="6"/>
        <v>352</v>
      </c>
      <c r="G37" s="38">
        <v>88</v>
      </c>
      <c r="H37" s="19">
        <f>G37*E37</f>
        <v>4.4000000000000004</v>
      </c>
      <c r="I37" s="4">
        <f t="shared" si="14"/>
        <v>1548.8000000000002</v>
      </c>
      <c r="J37" s="6">
        <f t="shared" si="2"/>
        <v>17.600000000000001</v>
      </c>
      <c r="L37" s="150"/>
      <c r="M37" s="19" t="s">
        <v>20</v>
      </c>
      <c r="N37" s="23" t="s">
        <v>20</v>
      </c>
      <c r="O37" s="3">
        <v>0.05</v>
      </c>
      <c r="P37" s="36">
        <f t="shared" si="7"/>
        <v>12</v>
      </c>
      <c r="Q37" s="38">
        <v>88</v>
      </c>
      <c r="R37" s="19">
        <f>Q37*O37</f>
        <v>4.4000000000000004</v>
      </c>
      <c r="S37" s="4">
        <f t="shared" si="16"/>
        <v>52.800000000000011</v>
      </c>
      <c r="T37" s="6">
        <f t="shared" si="5"/>
        <v>0.60000000000000009</v>
      </c>
    </row>
    <row r="38" spans="1:20" ht="15.75" customHeight="1" x14ac:dyDescent="0.35">
      <c r="B38" s="138" t="s">
        <v>37</v>
      </c>
      <c r="C38" s="138"/>
      <c r="D38" s="138"/>
      <c r="E38" s="25"/>
      <c r="F38" s="25"/>
      <c r="G38" s="25"/>
      <c r="H38" s="2">
        <f>SUM(H16:H37)</f>
        <v>61</v>
      </c>
      <c r="I38" s="2">
        <f>SUM(I16:I37)</f>
        <v>21472</v>
      </c>
      <c r="J38" s="2">
        <f>SUM(J16:J37)</f>
        <v>344.3505777777778</v>
      </c>
      <c r="L38" s="138" t="s">
        <v>37</v>
      </c>
      <c r="M38" s="138"/>
      <c r="N38" s="138"/>
      <c r="O38" s="25"/>
      <c r="P38" s="25"/>
      <c r="Q38" s="25"/>
      <c r="R38" s="2">
        <f>SUM(R16:R37)</f>
        <v>61</v>
      </c>
      <c r="S38" s="2">
        <f>SUM(S16:S37)</f>
        <v>732.00000000000023</v>
      </c>
      <c r="T38" s="2">
        <f>SUM(T16:T37)</f>
        <v>11.739224242424243</v>
      </c>
    </row>
    <row r="39" spans="1:20" customFormat="1" ht="15.75" customHeight="1" x14ac:dyDescent="0.25"/>
    <row r="40" spans="1:20" customFormat="1" ht="15.75" customHeight="1" x14ac:dyDescent="0.25">
      <c r="A40" s="30"/>
      <c r="B40" s="30"/>
      <c r="C40" s="30"/>
      <c r="D40" s="34"/>
      <c r="E40" s="34"/>
      <c r="F40" s="34"/>
      <c r="G40" s="34"/>
      <c r="H40" s="34"/>
      <c r="I40" s="34"/>
      <c r="J40" s="30"/>
      <c r="K40" s="30"/>
      <c r="L40" s="30"/>
      <c r="M40" s="30"/>
      <c r="N40" s="34"/>
      <c r="O40" s="34"/>
      <c r="P40" s="34"/>
      <c r="Q40" s="34"/>
      <c r="R40" s="34"/>
      <c r="S40" s="34"/>
      <c r="T40" s="30"/>
    </row>
    <row r="41" spans="1:20" customFormat="1" ht="15.75" customHeight="1" x14ac:dyDescent="0.35">
      <c r="A41" s="32"/>
      <c r="B41" s="111" t="s">
        <v>101</v>
      </c>
      <c r="C41" s="111"/>
      <c r="D41" s="46" t="s">
        <v>89</v>
      </c>
      <c r="F41" s="110" t="s">
        <v>90</v>
      </c>
      <c r="G41" s="110"/>
      <c r="H41" s="110"/>
      <c r="I41" s="110"/>
      <c r="J41" s="110"/>
      <c r="K41" s="32"/>
      <c r="L41" s="111" t="s">
        <v>101</v>
      </c>
      <c r="M41" s="111"/>
      <c r="N41" s="46" t="s">
        <v>89</v>
      </c>
      <c r="P41" s="110" t="s">
        <v>90</v>
      </c>
      <c r="Q41" s="110"/>
      <c r="R41" s="110"/>
      <c r="S41" s="110"/>
      <c r="T41" s="110"/>
    </row>
    <row r="42" spans="1:20" customFormat="1" ht="15.75" customHeight="1" x14ac:dyDescent="0.35">
      <c r="A42" s="30"/>
      <c r="B42" s="30"/>
      <c r="C42" s="30"/>
      <c r="D42" s="34" t="s">
        <v>82</v>
      </c>
      <c r="F42" s="35"/>
      <c r="G42" s="35"/>
      <c r="H42" s="35" t="s">
        <v>91</v>
      </c>
      <c r="I42" s="35"/>
      <c r="J42" s="30"/>
      <c r="K42" s="30"/>
      <c r="L42" s="30"/>
      <c r="M42" s="30"/>
      <c r="N42" s="34" t="s">
        <v>82</v>
      </c>
      <c r="P42" s="35"/>
      <c r="Q42" s="35"/>
      <c r="R42" s="35" t="s">
        <v>91</v>
      </c>
      <c r="S42" s="35"/>
      <c r="T42" s="30"/>
    </row>
    <row r="43" spans="1:20" customFormat="1" ht="15.75" customHeight="1" x14ac:dyDescent="0.25">
      <c r="B43" s="30"/>
      <c r="C43" s="30"/>
      <c r="D43" s="30"/>
      <c r="J43" s="30"/>
      <c r="L43" s="30"/>
      <c r="M43" s="30"/>
      <c r="N43" s="30"/>
      <c r="T43" s="30"/>
    </row>
    <row r="44" spans="1:20" customFormat="1" ht="15.75" customHeight="1" x14ac:dyDescent="0.35">
      <c r="B44" s="111" t="s">
        <v>92</v>
      </c>
      <c r="C44" s="111"/>
      <c r="D44" s="46" t="s">
        <v>89</v>
      </c>
      <c r="F44" s="110" t="s">
        <v>90</v>
      </c>
      <c r="G44" s="110"/>
      <c r="H44" s="110"/>
      <c r="I44" s="110"/>
      <c r="J44" s="110"/>
      <c r="L44" s="111" t="s">
        <v>92</v>
      </c>
      <c r="M44" s="111"/>
      <c r="N44" s="46" t="s">
        <v>89</v>
      </c>
      <c r="P44" s="110" t="s">
        <v>90</v>
      </c>
      <c r="Q44" s="110"/>
      <c r="R44" s="110"/>
      <c r="S44" s="110"/>
      <c r="T44" s="110"/>
    </row>
    <row r="45" spans="1:20" customFormat="1" ht="15.75" customHeight="1" x14ac:dyDescent="0.35">
      <c r="B45" s="30"/>
      <c r="C45" s="30"/>
      <c r="D45" s="34" t="s">
        <v>82</v>
      </c>
      <c r="F45" s="35"/>
      <c r="G45" s="35"/>
      <c r="H45" s="35" t="s">
        <v>91</v>
      </c>
      <c r="I45" s="35"/>
      <c r="J45" s="30"/>
      <c r="L45" s="30"/>
      <c r="M45" s="30"/>
      <c r="N45" s="34" t="s">
        <v>82</v>
      </c>
      <c r="P45" s="35"/>
      <c r="Q45" s="35"/>
      <c r="R45" s="35" t="s">
        <v>91</v>
      </c>
      <c r="S45" s="35"/>
      <c r="T45" s="30"/>
    </row>
    <row r="46" spans="1:20" customFormat="1" ht="15.75" customHeight="1" x14ac:dyDescent="0.25"/>
    <row r="47" spans="1:20" customFormat="1" ht="15.75" customHeight="1" x14ac:dyDescent="0.35"/>
  </sheetData>
  <sheetProtection password="CF66" sheet="1" objects="1" scenarios="1"/>
  <mergeCells count="36">
    <mergeCell ref="L38:N38"/>
    <mergeCell ref="B16:B37"/>
    <mergeCell ref="C16:C20"/>
    <mergeCell ref="C21:C26"/>
    <mergeCell ref="C27:C31"/>
    <mergeCell ref="C32:C35"/>
    <mergeCell ref="B38:D38"/>
    <mergeCell ref="L16:L37"/>
    <mergeCell ref="M16:M20"/>
    <mergeCell ref="M21:M26"/>
    <mergeCell ref="M27:M31"/>
    <mergeCell ref="M32:M35"/>
    <mergeCell ref="B13:J13"/>
    <mergeCell ref="L13:T13"/>
    <mergeCell ref="B9:J9"/>
    <mergeCell ref="L9:T9"/>
    <mergeCell ref="B10:J10"/>
    <mergeCell ref="L10:T10"/>
    <mergeCell ref="B11:J11"/>
    <mergeCell ref="L11:T11"/>
    <mergeCell ref="B3:J3"/>
    <mergeCell ref="L3:T3"/>
    <mergeCell ref="H5:J5"/>
    <mergeCell ref="E6:G6"/>
    <mergeCell ref="H6:J6"/>
    <mergeCell ref="R5:T5"/>
    <mergeCell ref="O6:Q6"/>
    <mergeCell ref="R6:T6"/>
    <mergeCell ref="B44:C44"/>
    <mergeCell ref="F44:J44"/>
    <mergeCell ref="P41:T41"/>
    <mergeCell ref="L44:M44"/>
    <mergeCell ref="P44:T44"/>
    <mergeCell ref="L41:M41"/>
    <mergeCell ref="F41:J41"/>
    <mergeCell ref="B41:C41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41"/>
  <sheetViews>
    <sheetView topLeftCell="B1" zoomScaleNormal="100" zoomScalePageLayoutView="80" workbookViewId="0">
      <selection activeCell="M6" sqref="M6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3.1796875" style="11" bestFit="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0.453125" style="1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39.7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174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ht="12.75" customHeight="1" x14ac:dyDescent="0.35">
      <c r="B16" s="103" t="s">
        <v>115</v>
      </c>
      <c r="C16" s="94" t="s">
        <v>137</v>
      </c>
      <c r="D16" s="36" t="s">
        <v>78</v>
      </c>
      <c r="E16" s="4">
        <v>5.1699999999999996E-2</v>
      </c>
      <c r="F16" s="47">
        <v>79</v>
      </c>
      <c r="G16" s="38">
        <v>82</v>
      </c>
      <c r="H16" s="33">
        <f t="shared" ref="H16:H20" si="0">G16*E16</f>
        <v>4.2393999999999998</v>
      </c>
      <c r="I16" s="41">
        <f t="shared" ref="I16:I20" si="1">J16*G16</f>
        <v>334.9126</v>
      </c>
      <c r="J16" s="6">
        <f t="shared" ref="J16:J20" si="2">F16*E16</f>
        <v>4.0842999999999998</v>
      </c>
    </row>
    <row r="17" spans="2:14" ht="15.75" customHeight="1" x14ac:dyDescent="0.35">
      <c r="B17" s="104"/>
      <c r="C17" s="95"/>
      <c r="D17" s="36" t="s">
        <v>136</v>
      </c>
      <c r="E17" s="4">
        <v>4.6999999999999993E-3</v>
      </c>
      <c r="F17" s="47">
        <f>F16</f>
        <v>79</v>
      </c>
      <c r="G17" s="39">
        <v>20</v>
      </c>
      <c r="H17" s="33">
        <f t="shared" si="0"/>
        <v>9.3999999999999986E-2</v>
      </c>
      <c r="I17" s="41">
        <f t="shared" si="1"/>
        <v>7.4259999999999993</v>
      </c>
      <c r="J17" s="6">
        <f t="shared" si="2"/>
        <v>0.37129999999999996</v>
      </c>
    </row>
    <row r="18" spans="2:14" ht="15.75" customHeight="1" x14ac:dyDescent="0.35">
      <c r="B18" s="104"/>
      <c r="C18" s="95"/>
      <c r="D18" s="36" t="s">
        <v>9</v>
      </c>
      <c r="E18" s="4">
        <v>9.7000000000000038E-3</v>
      </c>
      <c r="F18" s="47">
        <f t="shared" ref="F18:F21" si="3">F17</f>
        <v>79</v>
      </c>
      <c r="G18" s="37">
        <v>25</v>
      </c>
      <c r="H18" s="33">
        <f t="shared" si="0"/>
        <v>0.2425000000000001</v>
      </c>
      <c r="I18" s="41">
        <f t="shared" si="1"/>
        <v>19.15750000000001</v>
      </c>
      <c r="J18" s="6">
        <f t="shared" si="2"/>
        <v>0.76630000000000031</v>
      </c>
    </row>
    <row r="19" spans="2:14" ht="15.75" customHeight="1" x14ac:dyDescent="0.35">
      <c r="B19" s="104"/>
      <c r="C19" s="95"/>
      <c r="D19" s="36" t="s">
        <v>25</v>
      </c>
      <c r="E19" s="4">
        <v>1.0699999999999999E-2</v>
      </c>
      <c r="F19" s="47">
        <f t="shared" si="3"/>
        <v>79</v>
      </c>
      <c r="G19" s="37">
        <v>680</v>
      </c>
      <c r="H19" s="33">
        <f t="shared" si="0"/>
        <v>7.2759999999999998</v>
      </c>
      <c r="I19" s="41">
        <f t="shared" si="1"/>
        <v>574.80399999999997</v>
      </c>
      <c r="J19" s="6">
        <f t="shared" si="2"/>
        <v>0.84529999999999994</v>
      </c>
    </row>
    <row r="20" spans="2:14" ht="15.75" customHeight="1" x14ac:dyDescent="0.35">
      <c r="B20" s="104"/>
      <c r="C20" s="95"/>
      <c r="D20" s="36" t="s">
        <v>73</v>
      </c>
      <c r="E20" s="4">
        <v>6.9500000000000006E-2</v>
      </c>
      <c r="F20" s="47">
        <f t="shared" si="3"/>
        <v>79</v>
      </c>
      <c r="G20" s="37">
        <v>430</v>
      </c>
      <c r="H20" s="33">
        <f t="shared" si="0"/>
        <v>29.885000000000002</v>
      </c>
      <c r="I20" s="41">
        <f t="shared" si="1"/>
        <v>2360.9150000000004</v>
      </c>
      <c r="J20" s="6">
        <f t="shared" si="2"/>
        <v>5.4905000000000008</v>
      </c>
      <c r="L20" s="49"/>
    </row>
    <row r="21" spans="2:14" ht="15.75" customHeight="1" x14ac:dyDescent="0.35">
      <c r="B21" s="104"/>
      <c r="C21" s="95"/>
      <c r="D21" s="36" t="s">
        <v>72</v>
      </c>
      <c r="E21" s="5">
        <v>0.1</v>
      </c>
      <c r="F21" s="47">
        <f t="shared" si="3"/>
        <v>79</v>
      </c>
      <c r="G21" s="37"/>
      <c r="H21" s="33"/>
      <c r="I21" s="41"/>
      <c r="J21" s="6">
        <f>F21*E21</f>
        <v>7.9</v>
      </c>
    </row>
    <row r="22" spans="2:14" ht="15.75" customHeight="1" x14ac:dyDescent="0.35">
      <c r="B22" s="104"/>
      <c r="C22" s="96"/>
      <c r="D22" s="36"/>
      <c r="E22" s="5"/>
      <c r="F22" s="47"/>
      <c r="G22" s="37"/>
      <c r="H22" s="58">
        <f>SUM(H16:H21)</f>
        <v>41.736900000000006</v>
      </c>
      <c r="I22" s="59">
        <f>SUM(I16:I21)</f>
        <v>3297.2151000000003</v>
      </c>
      <c r="J22" s="60">
        <f>SUM(J16:J21)</f>
        <v>19.457700000000003</v>
      </c>
      <c r="N22" s="11">
        <v>1E-4</v>
      </c>
    </row>
    <row r="23" spans="2:14" ht="15.75" customHeight="1" x14ac:dyDescent="0.35">
      <c r="B23" s="104"/>
      <c r="C23" s="119" t="s">
        <v>138</v>
      </c>
      <c r="D23" s="4" t="s">
        <v>139</v>
      </c>
      <c r="E23" s="4">
        <v>4.469999999999999E-2</v>
      </c>
      <c r="F23" s="4">
        <v>79</v>
      </c>
      <c r="G23" s="4">
        <v>60</v>
      </c>
      <c r="H23" s="4">
        <f>G23*E23</f>
        <v>2.6819999999999995</v>
      </c>
      <c r="I23" s="4">
        <f>J23*G23</f>
        <v>211.87799999999993</v>
      </c>
      <c r="J23" s="41">
        <f>F23*E23</f>
        <v>3.531299999999999</v>
      </c>
    </row>
    <row r="24" spans="2:14" ht="15.75" customHeight="1" x14ac:dyDescent="0.35">
      <c r="B24" s="104"/>
      <c r="C24" s="120"/>
      <c r="D24" s="4" t="s">
        <v>134</v>
      </c>
      <c r="E24" s="4">
        <v>6.6999999999999994E-3</v>
      </c>
      <c r="F24" s="4">
        <v>79</v>
      </c>
      <c r="G24" s="4">
        <v>680</v>
      </c>
      <c r="H24" s="4">
        <f>G24*E24</f>
        <v>4.5559999999999992</v>
      </c>
      <c r="I24" s="4">
        <f>J24*G24</f>
        <v>359.92399999999998</v>
      </c>
      <c r="J24" s="41">
        <f>F24*E24</f>
        <v>0.52929999999999999</v>
      </c>
    </row>
    <row r="25" spans="2:14" ht="15.75" customHeight="1" x14ac:dyDescent="0.35">
      <c r="B25" s="104"/>
      <c r="C25" s="121"/>
      <c r="D25" s="4"/>
      <c r="E25" s="4"/>
      <c r="F25" s="4"/>
      <c r="G25" s="4"/>
      <c r="H25" s="55">
        <f>SUM(H23:H24)</f>
        <v>7.2379999999999987</v>
      </c>
      <c r="I25" s="55">
        <f>SUM(I23:I24)</f>
        <v>571.80199999999991</v>
      </c>
      <c r="J25" s="59">
        <f>SUM(J23:J24)</f>
        <v>4.0605999999999991</v>
      </c>
    </row>
    <row r="26" spans="2:14" ht="15.75" customHeight="1" x14ac:dyDescent="0.35">
      <c r="B26" s="104"/>
      <c r="C26" s="100" t="s">
        <v>140</v>
      </c>
      <c r="D26" s="36" t="s">
        <v>4</v>
      </c>
      <c r="E26" s="4">
        <v>6.8699999999999997E-2</v>
      </c>
      <c r="F26" s="47">
        <v>79</v>
      </c>
      <c r="G26" s="37">
        <v>30</v>
      </c>
      <c r="H26" s="33">
        <f>G26*E26</f>
        <v>2.0609999999999999</v>
      </c>
      <c r="I26" s="33">
        <f t="shared" ref="I26:I27" si="4">H26*F26</f>
        <v>162.81899999999999</v>
      </c>
      <c r="J26" s="33">
        <f>F26*E26</f>
        <v>5.4272999999999998</v>
      </c>
    </row>
    <row r="27" spans="2:14" customFormat="1" ht="15.75" customHeight="1" x14ac:dyDescent="0.35">
      <c r="B27" s="104"/>
      <c r="C27" s="101"/>
      <c r="D27" s="36" t="s">
        <v>27</v>
      </c>
      <c r="E27" s="4">
        <v>2.6700000000000005E-2</v>
      </c>
      <c r="F27" s="47">
        <v>79</v>
      </c>
      <c r="G27" s="37">
        <v>65</v>
      </c>
      <c r="H27" s="33">
        <f>G27*E27</f>
        <v>1.7355000000000003</v>
      </c>
      <c r="I27" s="33">
        <f t="shared" si="4"/>
        <v>137.10450000000003</v>
      </c>
      <c r="J27" s="33">
        <f>F27*E27</f>
        <v>2.1093000000000002</v>
      </c>
    </row>
    <row r="28" spans="2:14" s="30" customFormat="1" ht="15.75" customHeight="1" x14ac:dyDescent="0.3">
      <c r="B28" s="104"/>
      <c r="C28" s="101"/>
      <c r="D28" s="56" t="s">
        <v>10</v>
      </c>
      <c r="E28" s="4">
        <v>4.6999999999999993E-3</v>
      </c>
      <c r="F28" s="47">
        <v>79</v>
      </c>
      <c r="G28" s="56">
        <v>62</v>
      </c>
      <c r="H28" s="56">
        <f>G28*E28</f>
        <v>0.29139999999999994</v>
      </c>
      <c r="I28" s="56">
        <f>H28*F28</f>
        <v>23.020599999999995</v>
      </c>
      <c r="J28" s="56">
        <f>F28*E28</f>
        <v>0.37129999999999996</v>
      </c>
    </row>
    <row r="29" spans="2:14" s="32" customFormat="1" ht="15.75" customHeight="1" x14ac:dyDescent="0.3">
      <c r="B29" s="104"/>
      <c r="C29" s="101"/>
      <c r="D29" s="56" t="s">
        <v>5</v>
      </c>
      <c r="E29" s="4">
        <v>7.7000000000000002E-3</v>
      </c>
      <c r="F29" s="47">
        <v>79</v>
      </c>
      <c r="G29" s="56">
        <v>108</v>
      </c>
      <c r="H29" s="56">
        <f>G29*E29</f>
        <v>0.83160000000000001</v>
      </c>
      <c r="I29" s="56">
        <f>H29*F29</f>
        <v>65.696399999999997</v>
      </c>
      <c r="J29" s="56">
        <f>F29*E29</f>
        <v>0.60830000000000006</v>
      </c>
    </row>
    <row r="30" spans="2:14" s="30" customFormat="1" ht="15.75" customHeight="1" x14ac:dyDescent="0.3">
      <c r="B30" s="104"/>
      <c r="C30" s="101"/>
      <c r="D30" s="56" t="s">
        <v>136</v>
      </c>
      <c r="E30" s="4">
        <v>3.7000000000000006E-3</v>
      </c>
      <c r="F30" s="47">
        <v>79</v>
      </c>
      <c r="G30" s="56">
        <v>12</v>
      </c>
      <c r="H30" s="56">
        <f>G30*E30</f>
        <v>4.4400000000000009E-2</v>
      </c>
      <c r="I30" s="56">
        <f>H30*E30</f>
        <v>1.6428000000000005E-4</v>
      </c>
      <c r="J30" s="56">
        <f>F30*E30</f>
        <v>0.29230000000000006</v>
      </c>
    </row>
    <row r="31" spans="2:14" s="30" customFormat="1" ht="15.75" customHeight="1" x14ac:dyDescent="0.3">
      <c r="B31" s="104"/>
      <c r="C31" s="102"/>
      <c r="D31" s="56"/>
      <c r="E31" s="56"/>
      <c r="F31" s="56"/>
      <c r="G31" s="56"/>
      <c r="H31" s="62">
        <f>SUM(H26:H30)</f>
        <v>4.9639000000000006</v>
      </c>
      <c r="I31" s="62">
        <f>SUM(I26:I30)</f>
        <v>388.64066427999995</v>
      </c>
      <c r="J31" s="62">
        <f>SUM(J26:J30)</f>
        <v>8.8085000000000004</v>
      </c>
    </row>
    <row r="32" spans="2:14" s="32" customFormat="1" ht="35.25" customHeight="1" x14ac:dyDescent="0.3">
      <c r="B32" s="104"/>
      <c r="C32" s="89" t="s">
        <v>149</v>
      </c>
      <c r="D32" s="89" t="s">
        <v>149</v>
      </c>
      <c r="E32" s="4">
        <v>0.20170000000000005</v>
      </c>
      <c r="F32" s="56">
        <v>79</v>
      </c>
      <c r="G32" s="56">
        <v>85</v>
      </c>
      <c r="H32" s="56">
        <f>G32*E32</f>
        <v>17.144500000000004</v>
      </c>
      <c r="I32" s="56">
        <f>H32*E32</f>
        <v>3.4580456500000016</v>
      </c>
      <c r="J32" s="56">
        <f>F32*E32</f>
        <v>15.934300000000004</v>
      </c>
    </row>
    <row r="33" spans="2:10" s="30" customFormat="1" ht="15.75" customHeight="1" x14ac:dyDescent="0.3">
      <c r="B33" s="105"/>
      <c r="C33" s="36" t="s">
        <v>35</v>
      </c>
      <c r="D33" s="36" t="s">
        <v>35</v>
      </c>
      <c r="E33" s="4">
        <v>9.9900000000000003E-2</v>
      </c>
      <c r="F33" s="47">
        <v>79</v>
      </c>
      <c r="G33" s="37">
        <v>30</v>
      </c>
      <c r="H33" s="33">
        <f>G33*E33</f>
        <v>2.9969999999999999</v>
      </c>
      <c r="I33" s="41">
        <f>J33*G33</f>
        <v>236.76300000000001</v>
      </c>
      <c r="J33" s="6">
        <f>F33*E33</f>
        <v>7.8921000000000001</v>
      </c>
    </row>
    <row r="34" spans="2:10" s="30" customFormat="1" ht="15.75" customHeight="1" x14ac:dyDescent="0.3">
      <c r="B34" s="122" t="s">
        <v>37</v>
      </c>
      <c r="C34" s="122"/>
      <c r="D34" s="122"/>
      <c r="E34" s="84"/>
      <c r="F34" s="84"/>
      <c r="G34" s="84"/>
      <c r="H34" s="85">
        <f>H22+H25+H31+H32+H33</f>
        <v>74.080300000000008</v>
      </c>
      <c r="I34" s="85">
        <f>I22+I25+I31+I32+I33</f>
        <v>4497.87880993</v>
      </c>
      <c r="J34" s="85">
        <f>J22+J25+J31+J32+J33</f>
        <v>56.153200000000012</v>
      </c>
    </row>
    <row r="35" spans="2:10" s="30" customFormat="1" ht="15.75" customHeight="1" x14ac:dyDescent="0.3"/>
    <row r="36" spans="2:10" s="30" customFormat="1" ht="15.75" customHeight="1" x14ac:dyDescent="0.35">
      <c r="B36" s="111" t="s">
        <v>101</v>
      </c>
      <c r="C36" s="111"/>
      <c r="D36" s="46" t="s">
        <v>89</v>
      </c>
      <c r="E36"/>
      <c r="F36" s="110" t="s">
        <v>187</v>
      </c>
      <c r="G36" s="110"/>
      <c r="H36" s="110"/>
      <c r="I36" s="110"/>
      <c r="J36" s="110"/>
    </row>
    <row r="37" spans="2:10" customFormat="1" ht="15.75" customHeight="1" x14ac:dyDescent="0.35">
      <c r="B37" s="30"/>
      <c r="C37" s="30"/>
      <c r="D37" s="34" t="s">
        <v>82</v>
      </c>
      <c r="F37" s="35"/>
      <c r="G37" s="35"/>
      <c r="H37" s="35" t="s">
        <v>91</v>
      </c>
      <c r="I37" s="35"/>
      <c r="J37" s="30"/>
    </row>
    <row r="38" spans="2:10" customFormat="1" ht="15.75" customHeight="1" x14ac:dyDescent="0.35">
      <c r="B38" s="30"/>
      <c r="C38" s="30"/>
      <c r="D38" s="30"/>
      <c r="J38" s="30"/>
    </row>
    <row r="39" spans="2:10" customFormat="1" ht="15.75" customHeight="1" x14ac:dyDescent="0.35">
      <c r="B39" s="111" t="s">
        <v>92</v>
      </c>
      <c r="C39" s="111"/>
      <c r="D39" s="46" t="s">
        <v>89</v>
      </c>
      <c r="F39" s="110" t="s">
        <v>188</v>
      </c>
      <c r="G39" s="110"/>
      <c r="H39" s="110"/>
      <c r="I39" s="110"/>
      <c r="J39" s="110"/>
    </row>
    <row r="40" spans="2:10" ht="14.5" x14ac:dyDescent="0.35">
      <c r="B40" s="30"/>
      <c r="C40" s="30"/>
      <c r="D40" s="34" t="s">
        <v>82</v>
      </c>
      <c r="E40"/>
      <c r="F40" s="35"/>
      <c r="G40" s="35"/>
      <c r="H40" s="35" t="s">
        <v>91</v>
      </c>
      <c r="I40" s="35"/>
      <c r="J40" s="30"/>
    </row>
    <row r="41" spans="2:10" x14ac:dyDescent="0.35">
      <c r="J41" s="11"/>
    </row>
  </sheetData>
  <mergeCells count="17">
    <mergeCell ref="B39:C39"/>
    <mergeCell ref="F39:J39"/>
    <mergeCell ref="B34:D34"/>
    <mergeCell ref="B36:C36"/>
    <mergeCell ref="F36:J36"/>
    <mergeCell ref="C26:C31"/>
    <mergeCell ref="B13:J13"/>
    <mergeCell ref="B9:J9"/>
    <mergeCell ref="B3:J3"/>
    <mergeCell ref="B10:J10"/>
    <mergeCell ref="B11:J11"/>
    <mergeCell ref="H5:J5"/>
    <mergeCell ref="E6:G6"/>
    <mergeCell ref="H6:J6"/>
    <mergeCell ref="C16:C22"/>
    <mergeCell ref="C23:C25"/>
    <mergeCell ref="B16:B33"/>
  </mergeCells>
  <pageMargins left="0.33" right="0.28000000000000003" top="0.2" bottom="0.16" header="0.2" footer="0.16"/>
  <pageSetup paperSize="9" scale="92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view="pageLayout" topLeftCell="A7" zoomScale="80" zoomScalePageLayoutView="80" workbookViewId="0">
      <selection activeCell="I26" sqref="I26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8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1:20" ht="12.75" x14ac:dyDescent="0.25">
      <c r="K1" s="11"/>
      <c r="T1" s="17"/>
    </row>
    <row r="2" spans="1:20" s="29" customFormat="1" ht="14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7"/>
      <c r="K2" s="11"/>
      <c r="L2" s="11"/>
      <c r="M2" s="11"/>
      <c r="N2" s="11"/>
      <c r="O2" s="11"/>
      <c r="P2" s="11"/>
      <c r="Q2" s="11"/>
      <c r="R2" s="11"/>
      <c r="S2" s="11"/>
      <c r="T2" s="17"/>
    </row>
    <row r="3" spans="1:20" s="29" customFormat="1" ht="14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1:20" s="29" customFormat="1" ht="14.5" customHeight="1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1:20" ht="14.5" customHeight="1" x14ac:dyDescent="0.3">
      <c r="A5" s="29"/>
      <c r="B5" s="29"/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K5" s="29"/>
      <c r="L5" s="29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1:20" ht="14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1:20" ht="12.75" x14ac:dyDescent="0.25">
      <c r="K7" s="11"/>
      <c r="T7" s="17"/>
    </row>
    <row r="8" spans="1:20" ht="16.149999999999999" customHeight="1" x14ac:dyDescent="0.25">
      <c r="K8" s="11"/>
      <c r="T8" s="17"/>
    </row>
    <row r="9" spans="1:20" s="12" customFormat="1" ht="15.65" customHeight="1" x14ac:dyDescent="0.35">
      <c r="A9" s="11"/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1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1:20" s="12" customFormat="1" ht="15.65" customHeight="1" x14ac:dyDescent="0.35">
      <c r="B11" s="112" t="s">
        <v>96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96</v>
      </c>
      <c r="M11" s="112"/>
      <c r="N11" s="112"/>
      <c r="O11" s="112"/>
      <c r="P11" s="112"/>
      <c r="Q11" s="112"/>
      <c r="R11" s="112"/>
      <c r="S11" s="112"/>
      <c r="T11" s="112"/>
    </row>
    <row r="12" spans="1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1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1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1:20" ht="15.75" customHeight="1" x14ac:dyDescent="0.35">
      <c r="B16" s="158" t="s">
        <v>60</v>
      </c>
      <c r="C16" s="159" t="s">
        <v>71</v>
      </c>
      <c r="D16" s="10" t="s">
        <v>4</v>
      </c>
      <c r="E16" s="3">
        <v>4.5999999999999999E-2</v>
      </c>
      <c r="F16" s="37">
        <v>352</v>
      </c>
      <c r="G16" s="37">
        <v>20</v>
      </c>
      <c r="H16" s="19">
        <f>G16*E16</f>
        <v>0.91999999999999993</v>
      </c>
      <c r="I16" s="4">
        <f>J16*G16</f>
        <v>323.84000000000003</v>
      </c>
      <c r="J16" s="6">
        <f>F16*E16</f>
        <v>16.192</v>
      </c>
      <c r="L16" s="158" t="s">
        <v>60</v>
      </c>
      <c r="M16" s="159" t="s">
        <v>71</v>
      </c>
      <c r="N16" s="10" t="s">
        <v>4</v>
      </c>
      <c r="O16" s="3">
        <v>4.5999999999999999E-2</v>
      </c>
      <c r="P16" s="37">
        <v>12</v>
      </c>
      <c r="Q16" s="37">
        <v>20</v>
      </c>
      <c r="R16" s="19">
        <f>Q16*O16</f>
        <v>0.91999999999999993</v>
      </c>
      <c r="S16" s="4">
        <f>T16*Q16</f>
        <v>11.040000000000001</v>
      </c>
      <c r="T16" s="6">
        <f>P16*O16</f>
        <v>0.55200000000000005</v>
      </c>
    </row>
    <row r="17" spans="2:20" ht="15.75" customHeight="1" x14ac:dyDescent="0.35">
      <c r="B17" s="158"/>
      <c r="C17" s="159"/>
      <c r="D17" s="10" t="s">
        <v>105</v>
      </c>
      <c r="E17" s="3">
        <v>0.02</v>
      </c>
      <c r="F17" s="36">
        <f>F16</f>
        <v>352</v>
      </c>
      <c r="G17" s="38">
        <v>81</v>
      </c>
      <c r="H17" s="19">
        <f t="shared" ref="H17:H37" si="0">G17*E17</f>
        <v>1.62</v>
      </c>
      <c r="I17" s="4">
        <f t="shared" ref="I17:I37" si="1">J17*G17</f>
        <v>570.24</v>
      </c>
      <c r="J17" s="6">
        <f t="shared" ref="J17:J37" si="2">F17*E17</f>
        <v>7.04</v>
      </c>
      <c r="L17" s="158"/>
      <c r="M17" s="159"/>
      <c r="N17" s="10" t="s">
        <v>105</v>
      </c>
      <c r="O17" s="3">
        <v>0.02</v>
      </c>
      <c r="P17" s="36">
        <f>P16</f>
        <v>12</v>
      </c>
      <c r="Q17" s="38">
        <v>81</v>
      </c>
      <c r="R17" s="19">
        <f t="shared" ref="R17:R37" si="3">Q17*O17</f>
        <v>1.62</v>
      </c>
      <c r="S17" s="4">
        <f t="shared" ref="S17:S37" si="4">T17*Q17</f>
        <v>19.439999999999998</v>
      </c>
      <c r="T17" s="6">
        <f t="shared" ref="T17:T37" si="5">P17*O17</f>
        <v>0.24</v>
      </c>
    </row>
    <row r="18" spans="2:20" ht="15.75" customHeight="1" x14ac:dyDescent="0.35">
      <c r="B18" s="158"/>
      <c r="C18" s="159"/>
      <c r="D18" s="22" t="s">
        <v>5</v>
      </c>
      <c r="E18" s="3">
        <v>3.0000000000000001E-3</v>
      </c>
      <c r="F18" s="36">
        <f t="shared" ref="F18:F37" si="6">F17</f>
        <v>352</v>
      </c>
      <c r="G18" s="39">
        <v>90</v>
      </c>
      <c r="H18" s="19">
        <f t="shared" si="0"/>
        <v>0.27</v>
      </c>
      <c r="I18" s="4">
        <f t="shared" si="1"/>
        <v>95.04</v>
      </c>
      <c r="J18" s="6">
        <f t="shared" si="2"/>
        <v>1.056</v>
      </c>
      <c r="L18" s="158"/>
      <c r="M18" s="159"/>
      <c r="N18" s="22" t="s">
        <v>5</v>
      </c>
      <c r="O18" s="3">
        <v>3.0000000000000001E-3</v>
      </c>
      <c r="P18" s="36">
        <f t="shared" ref="P18:P37" si="7">P17</f>
        <v>12</v>
      </c>
      <c r="Q18" s="39">
        <v>90</v>
      </c>
      <c r="R18" s="19">
        <f t="shared" si="3"/>
        <v>0.27</v>
      </c>
      <c r="S18" s="4">
        <f t="shared" si="4"/>
        <v>3.24</v>
      </c>
      <c r="T18" s="6">
        <f t="shared" si="5"/>
        <v>3.6000000000000004E-2</v>
      </c>
    </row>
    <row r="19" spans="2:20" ht="15.75" customHeight="1" x14ac:dyDescent="0.35">
      <c r="B19" s="158"/>
      <c r="C19" s="159"/>
      <c r="D19" s="10" t="s">
        <v>7</v>
      </c>
      <c r="E19" s="3">
        <v>1.3000000000000001E-2</v>
      </c>
      <c r="F19" s="36">
        <f t="shared" si="6"/>
        <v>352</v>
      </c>
      <c r="G19" s="39">
        <v>44</v>
      </c>
      <c r="H19" s="19">
        <f t="shared" si="0"/>
        <v>0.57200000000000006</v>
      </c>
      <c r="I19" s="4">
        <f t="shared" si="1"/>
        <v>201.34400000000002</v>
      </c>
      <c r="J19" s="6">
        <f t="shared" si="2"/>
        <v>4.5760000000000005</v>
      </c>
      <c r="L19" s="158"/>
      <c r="M19" s="159"/>
      <c r="N19" s="10" t="s">
        <v>7</v>
      </c>
      <c r="O19" s="3">
        <v>1.3000000000000001E-2</v>
      </c>
      <c r="P19" s="36">
        <f t="shared" si="7"/>
        <v>12</v>
      </c>
      <c r="Q19" s="39">
        <v>44</v>
      </c>
      <c r="R19" s="19">
        <f t="shared" si="3"/>
        <v>0.57200000000000006</v>
      </c>
      <c r="S19" s="4">
        <f t="shared" si="4"/>
        <v>6.8640000000000008</v>
      </c>
      <c r="T19" s="6">
        <f t="shared" si="5"/>
        <v>0.15600000000000003</v>
      </c>
    </row>
    <row r="20" spans="2:20" ht="15.75" customHeight="1" x14ac:dyDescent="0.35">
      <c r="B20" s="158"/>
      <c r="C20" s="100" t="s">
        <v>29</v>
      </c>
      <c r="D20" s="10" t="s">
        <v>73</v>
      </c>
      <c r="E20" s="3">
        <f>H20/G20</f>
        <v>2.7145454545454514E-2</v>
      </c>
      <c r="F20" s="36">
        <f t="shared" si="6"/>
        <v>352</v>
      </c>
      <c r="G20" s="37">
        <v>330</v>
      </c>
      <c r="H20" s="19">
        <f>61-H16-H17-H18-H19-H21-H22-H23-H24-H25-H26-H27-H28-H29-H30-H31-H32-H33-H34-H35-H36-H37</f>
        <v>8.9579999999999895</v>
      </c>
      <c r="I20" s="4">
        <f t="shared" si="1"/>
        <v>3153.2159999999963</v>
      </c>
      <c r="J20" s="6">
        <f t="shared" si="2"/>
        <v>9.5551999999999886</v>
      </c>
      <c r="L20" s="158"/>
      <c r="M20" s="100" t="s">
        <v>29</v>
      </c>
      <c r="N20" s="10" t="s">
        <v>73</v>
      </c>
      <c r="O20" s="3">
        <f>R20/Q20</f>
        <v>2.7145454545454514E-2</v>
      </c>
      <c r="P20" s="36">
        <f t="shared" si="7"/>
        <v>12</v>
      </c>
      <c r="Q20" s="37">
        <v>330</v>
      </c>
      <c r="R20" s="19">
        <f>61-R16-R17-R18-R19-R21-R22-R23-R24-R25-R26-R27-R28-R29-R30-R31-R32-R33-R34-R35-R36-R37</f>
        <v>8.9579999999999895</v>
      </c>
      <c r="S20" s="4">
        <f t="shared" si="4"/>
        <v>107.49599999999988</v>
      </c>
      <c r="T20" s="6">
        <f t="shared" si="5"/>
        <v>0.32574545454545417</v>
      </c>
    </row>
    <row r="21" spans="2:20" ht="15.75" customHeight="1" x14ac:dyDescent="0.35">
      <c r="B21" s="158"/>
      <c r="C21" s="101"/>
      <c r="D21" s="10" t="s">
        <v>6</v>
      </c>
      <c r="E21" s="3">
        <v>0.107</v>
      </c>
      <c r="F21" s="36">
        <f t="shared" si="6"/>
        <v>352</v>
      </c>
      <c r="G21" s="37">
        <v>28</v>
      </c>
      <c r="H21" s="19">
        <f t="shared" ref="H21:H25" si="8">G21*E21</f>
        <v>2.996</v>
      </c>
      <c r="I21" s="4">
        <f t="shared" si="1"/>
        <v>1054.5920000000001</v>
      </c>
      <c r="J21" s="6">
        <f t="shared" si="2"/>
        <v>37.664000000000001</v>
      </c>
      <c r="L21" s="158"/>
      <c r="M21" s="101"/>
      <c r="N21" s="10" t="s">
        <v>6</v>
      </c>
      <c r="O21" s="3">
        <v>0.107</v>
      </c>
      <c r="P21" s="36">
        <f t="shared" si="7"/>
        <v>12</v>
      </c>
      <c r="Q21" s="37">
        <v>28</v>
      </c>
      <c r="R21" s="19">
        <f t="shared" ref="R21:R25" si="9">Q21*O21</f>
        <v>2.996</v>
      </c>
      <c r="S21" s="4">
        <f t="shared" si="4"/>
        <v>35.951999999999998</v>
      </c>
      <c r="T21" s="6">
        <f t="shared" si="5"/>
        <v>1.284</v>
      </c>
    </row>
    <row r="22" spans="2:20" ht="15.75" customHeight="1" x14ac:dyDescent="0.35">
      <c r="B22" s="158"/>
      <c r="C22" s="101"/>
      <c r="D22" s="10" t="s">
        <v>78</v>
      </c>
      <c r="E22" s="3">
        <v>6.0000000000000001E-3</v>
      </c>
      <c r="F22" s="36">
        <f t="shared" si="6"/>
        <v>352</v>
      </c>
      <c r="G22" s="37">
        <v>82</v>
      </c>
      <c r="H22" s="19">
        <f t="shared" si="8"/>
        <v>0.49199999999999999</v>
      </c>
      <c r="I22" s="4">
        <f t="shared" si="1"/>
        <v>173.184</v>
      </c>
      <c r="J22" s="6">
        <f t="shared" si="2"/>
        <v>2.1120000000000001</v>
      </c>
      <c r="L22" s="158"/>
      <c r="M22" s="101"/>
      <c r="N22" s="10" t="s">
        <v>78</v>
      </c>
      <c r="O22" s="3">
        <v>6.0000000000000001E-3</v>
      </c>
      <c r="P22" s="36">
        <f t="shared" si="7"/>
        <v>12</v>
      </c>
      <c r="Q22" s="37">
        <v>82</v>
      </c>
      <c r="R22" s="19">
        <f t="shared" si="9"/>
        <v>0.49199999999999999</v>
      </c>
      <c r="S22" s="4">
        <f t="shared" si="4"/>
        <v>5.9040000000000008</v>
      </c>
      <c r="T22" s="6">
        <f t="shared" si="5"/>
        <v>7.2000000000000008E-2</v>
      </c>
    </row>
    <row r="23" spans="2:20" ht="15.75" customHeight="1" x14ac:dyDescent="0.35">
      <c r="B23" s="158"/>
      <c r="C23" s="101"/>
      <c r="D23" s="10" t="s">
        <v>7</v>
      </c>
      <c r="E23" s="3">
        <v>1.3000000000000001E-2</v>
      </c>
      <c r="F23" s="36">
        <f t="shared" si="6"/>
        <v>352</v>
      </c>
      <c r="G23" s="37">
        <v>44</v>
      </c>
      <c r="H23" s="19">
        <f t="shared" si="8"/>
        <v>0.57200000000000006</v>
      </c>
      <c r="I23" s="4">
        <f t="shared" si="1"/>
        <v>201.34400000000002</v>
      </c>
      <c r="J23" s="6">
        <f t="shared" si="2"/>
        <v>4.5760000000000005</v>
      </c>
      <c r="L23" s="158"/>
      <c r="M23" s="101"/>
      <c r="N23" s="10" t="s">
        <v>7</v>
      </c>
      <c r="O23" s="3">
        <v>1.3000000000000001E-2</v>
      </c>
      <c r="P23" s="36">
        <f t="shared" si="7"/>
        <v>12</v>
      </c>
      <c r="Q23" s="37">
        <v>44</v>
      </c>
      <c r="R23" s="19">
        <f t="shared" si="9"/>
        <v>0.57200000000000006</v>
      </c>
      <c r="S23" s="4">
        <f t="shared" si="4"/>
        <v>6.8640000000000008</v>
      </c>
      <c r="T23" s="6">
        <f t="shared" si="5"/>
        <v>0.15600000000000003</v>
      </c>
    </row>
    <row r="24" spans="2:20" ht="15.75" customHeight="1" x14ac:dyDescent="0.35">
      <c r="B24" s="158"/>
      <c r="C24" s="101"/>
      <c r="D24" s="22" t="s">
        <v>9</v>
      </c>
      <c r="E24" s="3">
        <v>1.2E-2</v>
      </c>
      <c r="F24" s="36">
        <f t="shared" si="6"/>
        <v>352</v>
      </c>
      <c r="G24" s="37">
        <v>28</v>
      </c>
      <c r="H24" s="19">
        <f t="shared" si="8"/>
        <v>0.33600000000000002</v>
      </c>
      <c r="I24" s="4">
        <f t="shared" si="1"/>
        <v>118.27200000000001</v>
      </c>
      <c r="J24" s="6">
        <f t="shared" si="2"/>
        <v>4.2240000000000002</v>
      </c>
      <c r="L24" s="158"/>
      <c r="M24" s="101"/>
      <c r="N24" s="22" t="s">
        <v>9</v>
      </c>
      <c r="O24" s="3">
        <v>1.2E-2</v>
      </c>
      <c r="P24" s="36">
        <f t="shared" si="7"/>
        <v>12</v>
      </c>
      <c r="Q24" s="37">
        <v>28</v>
      </c>
      <c r="R24" s="19">
        <f t="shared" si="9"/>
        <v>0.33600000000000002</v>
      </c>
      <c r="S24" s="4">
        <f t="shared" si="4"/>
        <v>4.032</v>
      </c>
      <c r="T24" s="6">
        <f t="shared" si="5"/>
        <v>0.14400000000000002</v>
      </c>
    </row>
    <row r="25" spans="2:20" ht="15.75" customHeight="1" x14ac:dyDescent="0.35">
      <c r="B25" s="158"/>
      <c r="C25" s="101"/>
      <c r="D25" s="22" t="s">
        <v>5</v>
      </c>
      <c r="E25" s="3">
        <v>3.0000000000000001E-3</v>
      </c>
      <c r="F25" s="36">
        <f t="shared" si="6"/>
        <v>352</v>
      </c>
      <c r="G25" s="37">
        <v>90</v>
      </c>
      <c r="H25" s="19">
        <f t="shared" si="8"/>
        <v>0.27</v>
      </c>
      <c r="I25" s="4">
        <f t="shared" si="1"/>
        <v>95.04</v>
      </c>
      <c r="J25" s="6">
        <f t="shared" si="2"/>
        <v>1.056</v>
      </c>
      <c r="L25" s="158"/>
      <c r="M25" s="101"/>
      <c r="N25" s="22" t="s">
        <v>5</v>
      </c>
      <c r="O25" s="3">
        <v>3.0000000000000001E-3</v>
      </c>
      <c r="P25" s="36">
        <f t="shared" si="7"/>
        <v>12</v>
      </c>
      <c r="Q25" s="37">
        <v>90</v>
      </c>
      <c r="R25" s="19">
        <f t="shared" si="9"/>
        <v>0.27</v>
      </c>
      <c r="S25" s="4">
        <f t="shared" si="4"/>
        <v>3.24</v>
      </c>
      <c r="T25" s="6">
        <f t="shared" si="5"/>
        <v>3.6000000000000004E-2</v>
      </c>
    </row>
    <row r="26" spans="2:20" ht="15.75" customHeight="1" x14ac:dyDescent="0.35">
      <c r="B26" s="158"/>
      <c r="C26" s="101"/>
      <c r="D26" s="22" t="s">
        <v>30</v>
      </c>
      <c r="E26" s="3">
        <v>6.0000000000000001E-3</v>
      </c>
      <c r="F26" s="36">
        <f t="shared" si="6"/>
        <v>352</v>
      </c>
      <c r="G26" s="37">
        <v>170</v>
      </c>
      <c r="H26" s="19">
        <f>G26*E26</f>
        <v>1.02</v>
      </c>
      <c r="I26" s="4">
        <f t="shared" si="1"/>
        <v>359.04</v>
      </c>
      <c r="J26" s="6">
        <f t="shared" si="2"/>
        <v>2.1120000000000001</v>
      </c>
      <c r="L26" s="158"/>
      <c r="M26" s="101"/>
      <c r="N26" s="22" t="s">
        <v>30</v>
      </c>
      <c r="O26" s="3">
        <v>6.0000000000000001E-3</v>
      </c>
      <c r="P26" s="36">
        <f t="shared" si="7"/>
        <v>12</v>
      </c>
      <c r="Q26" s="37">
        <v>170</v>
      </c>
      <c r="R26" s="19">
        <f>Q26*O26</f>
        <v>1.02</v>
      </c>
      <c r="S26" s="4">
        <f t="shared" si="4"/>
        <v>12.240000000000002</v>
      </c>
      <c r="T26" s="6">
        <f t="shared" si="5"/>
        <v>7.2000000000000008E-2</v>
      </c>
    </row>
    <row r="27" spans="2:20" ht="15.75" customHeight="1" x14ac:dyDescent="0.35">
      <c r="B27" s="158"/>
      <c r="C27" s="102"/>
      <c r="D27" s="22" t="s">
        <v>72</v>
      </c>
      <c r="E27" s="3">
        <v>0.188</v>
      </c>
      <c r="F27" s="36">
        <f t="shared" si="6"/>
        <v>352</v>
      </c>
      <c r="G27" s="37"/>
      <c r="H27" s="19"/>
      <c r="I27" s="4"/>
      <c r="J27" s="6">
        <f t="shared" si="2"/>
        <v>66.176000000000002</v>
      </c>
      <c r="L27" s="158"/>
      <c r="M27" s="102"/>
      <c r="N27" s="22" t="s">
        <v>72</v>
      </c>
      <c r="O27" s="3">
        <v>0.188</v>
      </c>
      <c r="P27" s="36">
        <f t="shared" si="7"/>
        <v>12</v>
      </c>
      <c r="Q27" s="37"/>
      <c r="R27" s="19"/>
      <c r="S27" s="4"/>
      <c r="T27" s="6">
        <f t="shared" si="5"/>
        <v>2.2560000000000002</v>
      </c>
    </row>
    <row r="28" spans="2:20" ht="15.75" customHeight="1" x14ac:dyDescent="0.35">
      <c r="B28" s="158"/>
      <c r="C28" s="155" t="s">
        <v>77</v>
      </c>
      <c r="D28" s="10" t="s">
        <v>73</v>
      </c>
      <c r="E28" s="3">
        <v>8.8999999999999996E-2</v>
      </c>
      <c r="F28" s="36">
        <f t="shared" si="6"/>
        <v>352</v>
      </c>
      <c r="G28" s="37">
        <v>330</v>
      </c>
      <c r="H28" s="19">
        <f>G28*E28</f>
        <v>29.369999999999997</v>
      </c>
      <c r="I28" s="4">
        <f t="shared" ref="I28:I30" si="10">J28*G28</f>
        <v>10338.24</v>
      </c>
      <c r="J28" s="6">
        <f t="shared" si="2"/>
        <v>31.327999999999999</v>
      </c>
      <c r="L28" s="158"/>
      <c r="M28" s="155" t="s">
        <v>77</v>
      </c>
      <c r="N28" s="10" t="s">
        <v>73</v>
      </c>
      <c r="O28" s="3">
        <v>8.8999999999999996E-2</v>
      </c>
      <c r="P28" s="36">
        <f t="shared" si="7"/>
        <v>12</v>
      </c>
      <c r="Q28" s="37">
        <v>330</v>
      </c>
      <c r="R28" s="19">
        <f>Q28*O28</f>
        <v>29.369999999999997</v>
      </c>
      <c r="S28" s="4">
        <f t="shared" ref="S28:S30" si="11">T28*Q28</f>
        <v>352.44</v>
      </c>
      <c r="T28" s="6">
        <f t="shared" si="5"/>
        <v>1.0680000000000001</v>
      </c>
    </row>
    <row r="29" spans="2:20" ht="15.75" customHeight="1" x14ac:dyDescent="0.35">
      <c r="B29" s="158"/>
      <c r="C29" s="157"/>
      <c r="D29" s="10" t="s">
        <v>7</v>
      </c>
      <c r="E29" s="3">
        <v>3.0000000000000001E-3</v>
      </c>
      <c r="F29" s="36">
        <f t="shared" si="6"/>
        <v>352</v>
      </c>
      <c r="G29" s="37">
        <v>44</v>
      </c>
      <c r="H29" s="19">
        <f t="shared" ref="H29:H30" si="12">G29*E29</f>
        <v>0.13200000000000001</v>
      </c>
      <c r="I29" s="4">
        <f t="shared" si="10"/>
        <v>46.463999999999999</v>
      </c>
      <c r="J29" s="6">
        <f t="shared" si="2"/>
        <v>1.056</v>
      </c>
      <c r="L29" s="158"/>
      <c r="M29" s="157"/>
      <c r="N29" s="10" t="s">
        <v>7</v>
      </c>
      <c r="O29" s="3">
        <v>3.0000000000000001E-3</v>
      </c>
      <c r="P29" s="36">
        <f t="shared" si="7"/>
        <v>12</v>
      </c>
      <c r="Q29" s="37">
        <v>44</v>
      </c>
      <c r="R29" s="19">
        <f t="shared" ref="R29:R30" si="13">Q29*O29</f>
        <v>0.13200000000000001</v>
      </c>
      <c r="S29" s="4">
        <f t="shared" si="11"/>
        <v>1.5840000000000001</v>
      </c>
      <c r="T29" s="6">
        <f t="shared" si="5"/>
        <v>3.6000000000000004E-2</v>
      </c>
    </row>
    <row r="30" spans="2:20" ht="15.75" customHeight="1" x14ac:dyDescent="0.35">
      <c r="B30" s="158"/>
      <c r="C30" s="156"/>
      <c r="D30" s="10" t="s">
        <v>9</v>
      </c>
      <c r="E30" s="3">
        <v>3.0000000000000001E-3</v>
      </c>
      <c r="F30" s="36">
        <f t="shared" si="6"/>
        <v>352</v>
      </c>
      <c r="G30" s="37">
        <v>28</v>
      </c>
      <c r="H30" s="19">
        <f t="shared" si="12"/>
        <v>8.4000000000000005E-2</v>
      </c>
      <c r="I30" s="4">
        <f t="shared" si="10"/>
        <v>29.568000000000001</v>
      </c>
      <c r="J30" s="6">
        <f t="shared" si="2"/>
        <v>1.056</v>
      </c>
      <c r="L30" s="158"/>
      <c r="M30" s="156"/>
      <c r="N30" s="10" t="s">
        <v>9</v>
      </c>
      <c r="O30" s="3">
        <v>3.0000000000000001E-3</v>
      </c>
      <c r="P30" s="36">
        <f t="shared" si="7"/>
        <v>12</v>
      </c>
      <c r="Q30" s="37">
        <v>28</v>
      </c>
      <c r="R30" s="19">
        <f t="shared" si="13"/>
        <v>8.4000000000000005E-2</v>
      </c>
      <c r="S30" s="4">
        <f t="shared" si="11"/>
        <v>1.008</v>
      </c>
      <c r="T30" s="6">
        <f t="shared" si="5"/>
        <v>3.6000000000000004E-2</v>
      </c>
    </row>
    <row r="31" spans="2:20" ht="15.75" customHeight="1" x14ac:dyDescent="0.35">
      <c r="B31" s="158"/>
      <c r="C31" s="100" t="s">
        <v>38</v>
      </c>
      <c r="D31" s="10" t="s">
        <v>40</v>
      </c>
      <c r="E31" s="3">
        <v>5.0999999999999997E-2</v>
      </c>
      <c r="F31" s="36">
        <f t="shared" si="6"/>
        <v>352</v>
      </c>
      <c r="G31" s="37">
        <v>50</v>
      </c>
      <c r="H31" s="19">
        <f>G31*E31</f>
        <v>2.5499999999999998</v>
      </c>
      <c r="I31" s="4">
        <f t="shared" si="1"/>
        <v>897.59999999999991</v>
      </c>
      <c r="J31" s="6">
        <f t="shared" si="2"/>
        <v>17.951999999999998</v>
      </c>
      <c r="L31" s="158"/>
      <c r="M31" s="100" t="s">
        <v>38</v>
      </c>
      <c r="N31" s="10" t="s">
        <v>40</v>
      </c>
      <c r="O31" s="3">
        <v>5.0999999999999997E-2</v>
      </c>
      <c r="P31" s="36">
        <f t="shared" si="7"/>
        <v>12</v>
      </c>
      <c r="Q31" s="37">
        <v>50</v>
      </c>
      <c r="R31" s="19">
        <f>Q31*O31</f>
        <v>2.5499999999999998</v>
      </c>
      <c r="S31" s="4">
        <f t="shared" si="4"/>
        <v>30.599999999999998</v>
      </c>
      <c r="T31" s="6">
        <f t="shared" si="5"/>
        <v>0.61199999999999999</v>
      </c>
    </row>
    <row r="32" spans="2:20" ht="15.75" customHeight="1" x14ac:dyDescent="0.35">
      <c r="B32" s="158"/>
      <c r="C32" s="102"/>
      <c r="D32" s="10" t="s">
        <v>25</v>
      </c>
      <c r="E32" s="3">
        <v>5.0000000000000001E-3</v>
      </c>
      <c r="F32" s="36">
        <f t="shared" si="6"/>
        <v>352</v>
      </c>
      <c r="G32" s="37">
        <v>710</v>
      </c>
      <c r="H32" s="19">
        <f t="shared" si="0"/>
        <v>3.5500000000000003</v>
      </c>
      <c r="I32" s="4">
        <f t="shared" si="1"/>
        <v>1249.5999999999999</v>
      </c>
      <c r="J32" s="6">
        <f t="shared" si="2"/>
        <v>1.76</v>
      </c>
      <c r="L32" s="158"/>
      <c r="M32" s="102"/>
      <c r="N32" s="10" t="s">
        <v>25</v>
      </c>
      <c r="O32" s="3">
        <v>5.0000000000000001E-3</v>
      </c>
      <c r="P32" s="36">
        <f t="shared" si="7"/>
        <v>12</v>
      </c>
      <c r="Q32" s="37">
        <v>710</v>
      </c>
      <c r="R32" s="19">
        <f t="shared" si="3"/>
        <v>3.5500000000000003</v>
      </c>
      <c r="S32" s="4">
        <f t="shared" si="4"/>
        <v>42.6</v>
      </c>
      <c r="T32" s="6">
        <f t="shared" si="5"/>
        <v>0.06</v>
      </c>
    </row>
    <row r="33" spans="1:20" ht="15.75" customHeight="1" x14ac:dyDescent="0.35">
      <c r="B33" s="158"/>
      <c r="C33" s="100" t="s">
        <v>102</v>
      </c>
      <c r="D33" s="10" t="s">
        <v>69</v>
      </c>
      <c r="E33" s="5">
        <v>0.02</v>
      </c>
      <c r="F33" s="36">
        <f t="shared" si="6"/>
        <v>352</v>
      </c>
      <c r="G33" s="37">
        <v>250</v>
      </c>
      <c r="H33" s="19">
        <f t="shared" si="0"/>
        <v>5</v>
      </c>
      <c r="I33" s="4">
        <f t="shared" si="1"/>
        <v>1760</v>
      </c>
      <c r="J33" s="6">
        <f t="shared" si="2"/>
        <v>7.04</v>
      </c>
      <c r="L33" s="158"/>
      <c r="M33" s="100" t="s">
        <v>102</v>
      </c>
      <c r="N33" s="10" t="s">
        <v>69</v>
      </c>
      <c r="O33" s="5">
        <v>0.02</v>
      </c>
      <c r="P33" s="36">
        <f t="shared" si="7"/>
        <v>12</v>
      </c>
      <c r="Q33" s="37">
        <v>250</v>
      </c>
      <c r="R33" s="19">
        <f t="shared" si="3"/>
        <v>5</v>
      </c>
      <c r="S33" s="4">
        <f t="shared" si="4"/>
        <v>60</v>
      </c>
      <c r="T33" s="6">
        <f t="shared" si="5"/>
        <v>0.24</v>
      </c>
    </row>
    <row r="34" spans="1:20" s="14" customFormat="1" ht="15.75" customHeight="1" x14ac:dyDescent="0.35">
      <c r="B34" s="158"/>
      <c r="C34" s="101"/>
      <c r="D34" s="10" t="s">
        <v>10</v>
      </c>
      <c r="E34" s="5">
        <v>0.02</v>
      </c>
      <c r="F34" s="36">
        <f t="shared" si="6"/>
        <v>352</v>
      </c>
      <c r="G34" s="37">
        <v>46</v>
      </c>
      <c r="H34" s="19">
        <f t="shared" si="0"/>
        <v>0.92</v>
      </c>
      <c r="I34" s="4">
        <f t="shared" si="1"/>
        <v>323.83999999999997</v>
      </c>
      <c r="J34" s="6">
        <f t="shared" si="2"/>
        <v>7.04</v>
      </c>
      <c r="K34"/>
      <c r="L34" s="158"/>
      <c r="M34" s="101"/>
      <c r="N34" s="10" t="s">
        <v>10</v>
      </c>
      <c r="O34" s="5">
        <v>0.02</v>
      </c>
      <c r="P34" s="36">
        <f t="shared" si="7"/>
        <v>12</v>
      </c>
      <c r="Q34" s="37">
        <v>46</v>
      </c>
      <c r="R34" s="19">
        <f t="shared" si="3"/>
        <v>0.92</v>
      </c>
      <c r="S34" s="4">
        <f t="shared" si="4"/>
        <v>11.04</v>
      </c>
      <c r="T34" s="6">
        <f t="shared" si="5"/>
        <v>0.24</v>
      </c>
    </row>
    <row r="35" spans="1:20" ht="15.75" customHeight="1" x14ac:dyDescent="0.35">
      <c r="B35" s="158"/>
      <c r="C35" s="101"/>
      <c r="D35" s="10" t="s">
        <v>11</v>
      </c>
      <c r="E35" s="16">
        <v>2.0000000000000001E-4</v>
      </c>
      <c r="F35" s="36">
        <f t="shared" si="6"/>
        <v>352</v>
      </c>
      <c r="G35" s="37">
        <v>440</v>
      </c>
      <c r="H35" s="19">
        <f t="shared" si="0"/>
        <v>8.8000000000000009E-2</v>
      </c>
      <c r="I35" s="4">
        <f t="shared" si="1"/>
        <v>30.976000000000003</v>
      </c>
      <c r="J35" s="6">
        <f t="shared" si="2"/>
        <v>7.0400000000000004E-2</v>
      </c>
      <c r="L35" s="158"/>
      <c r="M35" s="101"/>
      <c r="N35" s="10" t="s">
        <v>11</v>
      </c>
      <c r="O35" s="16">
        <v>2.0000000000000001E-4</v>
      </c>
      <c r="P35" s="36">
        <f t="shared" si="7"/>
        <v>12</v>
      </c>
      <c r="Q35" s="37">
        <v>440</v>
      </c>
      <c r="R35" s="19">
        <f t="shared" si="3"/>
        <v>8.8000000000000009E-2</v>
      </c>
      <c r="S35" s="4">
        <f t="shared" si="4"/>
        <v>1.056</v>
      </c>
      <c r="T35" s="6">
        <f t="shared" si="5"/>
        <v>2.4000000000000002E-3</v>
      </c>
    </row>
    <row r="36" spans="1:20" ht="15.75" customHeight="1" x14ac:dyDescent="0.35">
      <c r="B36" s="158"/>
      <c r="C36" s="102"/>
      <c r="D36" s="10" t="s">
        <v>72</v>
      </c>
      <c r="E36" s="5">
        <v>0.2</v>
      </c>
      <c r="F36" s="36">
        <f t="shared" si="6"/>
        <v>352</v>
      </c>
      <c r="G36" s="37"/>
      <c r="H36" s="19"/>
      <c r="I36" s="4"/>
      <c r="J36" s="6">
        <f t="shared" si="2"/>
        <v>70.400000000000006</v>
      </c>
      <c r="L36" s="158"/>
      <c r="M36" s="102"/>
      <c r="N36" s="10" t="s">
        <v>72</v>
      </c>
      <c r="O36" s="5">
        <v>0.2</v>
      </c>
      <c r="P36" s="36">
        <f t="shared" si="7"/>
        <v>12</v>
      </c>
      <c r="Q36" s="37"/>
      <c r="R36" s="19"/>
      <c r="S36" s="4"/>
      <c r="T36" s="6">
        <f t="shared" si="5"/>
        <v>2.4000000000000004</v>
      </c>
    </row>
    <row r="37" spans="1:20" ht="15.75" customHeight="1" x14ac:dyDescent="0.35">
      <c r="B37" s="158"/>
      <c r="C37" s="4" t="s">
        <v>35</v>
      </c>
      <c r="D37" s="15" t="s">
        <v>35</v>
      </c>
      <c r="E37" s="3">
        <v>0.04</v>
      </c>
      <c r="F37" s="36">
        <f t="shared" si="6"/>
        <v>352</v>
      </c>
      <c r="G37" s="37">
        <v>32</v>
      </c>
      <c r="H37" s="19">
        <f t="shared" si="0"/>
        <v>1.28</v>
      </c>
      <c r="I37" s="4">
        <f t="shared" si="1"/>
        <v>450.56</v>
      </c>
      <c r="J37" s="6">
        <f t="shared" si="2"/>
        <v>14.08</v>
      </c>
      <c r="L37" s="158"/>
      <c r="M37" s="4" t="s">
        <v>35</v>
      </c>
      <c r="N37" s="15" t="s">
        <v>35</v>
      </c>
      <c r="O37" s="3">
        <v>0.04</v>
      </c>
      <c r="P37" s="36">
        <f t="shared" si="7"/>
        <v>12</v>
      </c>
      <c r="Q37" s="37">
        <v>32</v>
      </c>
      <c r="R37" s="19">
        <f t="shared" si="3"/>
        <v>1.28</v>
      </c>
      <c r="S37" s="4">
        <f t="shared" si="4"/>
        <v>15.36</v>
      </c>
      <c r="T37" s="6">
        <f t="shared" si="5"/>
        <v>0.48</v>
      </c>
    </row>
    <row r="38" spans="1:20" ht="15.75" customHeight="1" x14ac:dyDescent="0.35">
      <c r="B38" s="138" t="s">
        <v>37</v>
      </c>
      <c r="C38" s="138"/>
      <c r="D38" s="138"/>
      <c r="E38" s="25"/>
      <c r="F38" s="25"/>
      <c r="G38" s="25"/>
      <c r="H38" s="2">
        <f>SUM(H16:H37)</f>
        <v>60.999999999999986</v>
      </c>
      <c r="I38" s="2">
        <f t="shared" ref="I38:J38" si="14">SUM(I16:I37)</f>
        <v>21471.999999999993</v>
      </c>
      <c r="J38" s="2">
        <f t="shared" si="14"/>
        <v>308.1216</v>
      </c>
      <c r="L38" s="138" t="s">
        <v>37</v>
      </c>
      <c r="M38" s="138"/>
      <c r="N38" s="138"/>
      <c r="O38" s="25"/>
      <c r="P38" s="25"/>
      <c r="Q38" s="25"/>
      <c r="R38" s="2">
        <f>SUM(R16:R37)</f>
        <v>60.999999999999986</v>
      </c>
      <c r="S38" s="2">
        <f t="shared" ref="S38" si="15">SUM(S16:S37)</f>
        <v>732</v>
      </c>
      <c r="T38" s="2">
        <f t="shared" ref="T38" si="16">SUM(T16:T37)</f>
        <v>10.504145454545455</v>
      </c>
    </row>
    <row r="39" spans="1:20" customFormat="1" ht="15.75" customHeight="1" x14ac:dyDescent="0.25"/>
    <row r="40" spans="1:20" customFormat="1" ht="15.75" customHeight="1" x14ac:dyDescent="0.25">
      <c r="A40" s="30"/>
      <c r="B40" s="30"/>
      <c r="C40" s="30"/>
      <c r="D40" s="34"/>
      <c r="E40" s="34"/>
      <c r="F40" s="34"/>
      <c r="G40" s="34"/>
      <c r="H40" s="34"/>
      <c r="I40" s="34"/>
      <c r="J40" s="30"/>
      <c r="K40" s="30"/>
      <c r="L40" s="30"/>
      <c r="M40" s="30"/>
      <c r="N40" s="34"/>
      <c r="O40" s="34"/>
      <c r="P40" s="34"/>
      <c r="Q40" s="34"/>
      <c r="R40" s="34"/>
      <c r="S40" s="34"/>
      <c r="T40" s="30"/>
    </row>
    <row r="41" spans="1:20" customFormat="1" ht="15.75" customHeight="1" x14ac:dyDescent="0.35">
      <c r="A41" s="32"/>
      <c r="B41" s="111" t="s">
        <v>101</v>
      </c>
      <c r="C41" s="111"/>
      <c r="D41" s="46" t="s">
        <v>89</v>
      </c>
      <c r="F41" s="110" t="s">
        <v>90</v>
      </c>
      <c r="G41" s="110"/>
      <c r="H41" s="110"/>
      <c r="I41" s="110"/>
      <c r="J41" s="110"/>
      <c r="K41" s="32"/>
      <c r="L41" s="111" t="s">
        <v>101</v>
      </c>
      <c r="M41" s="111"/>
      <c r="N41" s="46" t="s">
        <v>89</v>
      </c>
      <c r="P41" s="110" t="s">
        <v>90</v>
      </c>
      <c r="Q41" s="110"/>
      <c r="R41" s="110"/>
      <c r="S41" s="110"/>
      <c r="T41" s="110"/>
    </row>
    <row r="42" spans="1:20" customFormat="1" ht="15.75" customHeight="1" x14ac:dyDescent="0.35">
      <c r="A42" s="30"/>
      <c r="B42" s="30"/>
      <c r="C42" s="30"/>
      <c r="D42" s="34" t="s">
        <v>82</v>
      </c>
      <c r="F42" s="35"/>
      <c r="G42" s="35"/>
      <c r="H42" s="35" t="s">
        <v>91</v>
      </c>
      <c r="I42" s="35"/>
      <c r="J42" s="30"/>
      <c r="K42" s="30"/>
      <c r="L42" s="30"/>
      <c r="M42" s="30"/>
      <c r="N42" s="34" t="s">
        <v>82</v>
      </c>
      <c r="P42" s="35"/>
      <c r="Q42" s="35"/>
      <c r="R42" s="35" t="s">
        <v>91</v>
      </c>
      <c r="S42" s="35"/>
      <c r="T42" s="30"/>
    </row>
    <row r="43" spans="1:20" customFormat="1" ht="15.75" customHeight="1" x14ac:dyDescent="0.25">
      <c r="B43" s="30"/>
      <c r="C43" s="30"/>
      <c r="D43" s="30"/>
      <c r="J43" s="30"/>
      <c r="L43" s="30"/>
      <c r="M43" s="30"/>
      <c r="N43" s="30"/>
      <c r="T43" s="30"/>
    </row>
    <row r="44" spans="1:20" customFormat="1" ht="15.75" customHeight="1" x14ac:dyDescent="0.35">
      <c r="B44" s="111" t="s">
        <v>92</v>
      </c>
      <c r="C44" s="111"/>
      <c r="D44" s="46" t="s">
        <v>89</v>
      </c>
      <c r="F44" s="110" t="s">
        <v>90</v>
      </c>
      <c r="G44" s="110"/>
      <c r="H44" s="110"/>
      <c r="I44" s="110"/>
      <c r="J44" s="110"/>
      <c r="L44" s="111" t="s">
        <v>92</v>
      </c>
      <c r="M44" s="111"/>
      <c r="N44" s="46" t="s">
        <v>89</v>
      </c>
      <c r="P44" s="110" t="s">
        <v>90</v>
      </c>
      <c r="Q44" s="110"/>
      <c r="R44" s="110"/>
      <c r="S44" s="110"/>
      <c r="T44" s="110"/>
    </row>
    <row r="45" spans="1:20" customFormat="1" ht="15.75" customHeight="1" x14ac:dyDescent="0.35">
      <c r="B45" s="30"/>
      <c r="C45" s="30"/>
      <c r="D45" s="34" t="s">
        <v>82</v>
      </c>
      <c r="F45" s="35"/>
      <c r="G45" s="35"/>
      <c r="H45" s="35" t="s">
        <v>91</v>
      </c>
      <c r="I45" s="35"/>
      <c r="J45" s="30"/>
      <c r="L45" s="30"/>
      <c r="M45" s="30"/>
      <c r="N45" s="34" t="s">
        <v>82</v>
      </c>
      <c r="P45" s="35"/>
      <c r="Q45" s="35"/>
      <c r="R45" s="35" t="s">
        <v>91</v>
      </c>
      <c r="S45" s="35"/>
      <c r="T45" s="30"/>
    </row>
    <row r="46" spans="1:20" customFormat="1" ht="15.75" customHeight="1" x14ac:dyDescent="0.25"/>
    <row r="47" spans="1:20" customFormat="1" ht="15.75" customHeight="1" x14ac:dyDescent="0.35"/>
  </sheetData>
  <sheetProtection password="CF66" sheet="1" objects="1" scenarios="1"/>
  <mergeCells count="38">
    <mergeCell ref="B13:J13"/>
    <mergeCell ref="L13:T13"/>
    <mergeCell ref="B16:B37"/>
    <mergeCell ref="C16:C19"/>
    <mergeCell ref="C20:C27"/>
    <mergeCell ref="C28:C30"/>
    <mergeCell ref="C31:C32"/>
    <mergeCell ref="C33:C36"/>
    <mergeCell ref="L16:L37"/>
    <mergeCell ref="M16:M19"/>
    <mergeCell ref="M20:M27"/>
    <mergeCell ref="M28:M30"/>
    <mergeCell ref="M31:M32"/>
    <mergeCell ref="M33:M36"/>
    <mergeCell ref="L38:N38"/>
    <mergeCell ref="B38:D38"/>
    <mergeCell ref="B44:C44"/>
    <mergeCell ref="F44:J44"/>
    <mergeCell ref="P41:T41"/>
    <mergeCell ref="L44:M44"/>
    <mergeCell ref="P44:T44"/>
    <mergeCell ref="F41:J41"/>
    <mergeCell ref="B41:C41"/>
    <mergeCell ref="L41:M41"/>
    <mergeCell ref="B11:J11"/>
    <mergeCell ref="L11:T11"/>
    <mergeCell ref="E6:G6"/>
    <mergeCell ref="H6:J6"/>
    <mergeCell ref="L3:T3"/>
    <mergeCell ref="R5:T5"/>
    <mergeCell ref="O6:Q6"/>
    <mergeCell ref="R6:T6"/>
    <mergeCell ref="B3:J3"/>
    <mergeCell ref="H5:J5"/>
    <mergeCell ref="B9:J9"/>
    <mergeCell ref="L9:T9"/>
    <mergeCell ref="B10:J10"/>
    <mergeCell ref="L10:T10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view="pageLayout" topLeftCell="A10" zoomScale="80" zoomScalePageLayoutView="80" workbookViewId="0">
      <selection activeCell="J25" sqref="J25:J26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97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97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49" t="s">
        <v>61</v>
      </c>
      <c r="C16" s="154" t="s">
        <v>33</v>
      </c>
      <c r="D16" s="10" t="s">
        <v>4</v>
      </c>
      <c r="E16" s="3">
        <v>3.6000000000000004E-2</v>
      </c>
      <c r="F16" s="37">
        <v>352</v>
      </c>
      <c r="G16" s="37">
        <v>20</v>
      </c>
      <c r="H16" s="19">
        <f>G16*E16</f>
        <v>0.72000000000000008</v>
      </c>
      <c r="I16" s="4">
        <f>J16*G16</f>
        <v>253.44</v>
      </c>
      <c r="J16" s="6">
        <f>F16*E16</f>
        <v>12.672000000000001</v>
      </c>
      <c r="L16" s="149" t="s">
        <v>61</v>
      </c>
      <c r="M16" s="154" t="s">
        <v>33</v>
      </c>
      <c r="N16" s="10" t="s">
        <v>4</v>
      </c>
      <c r="O16" s="3">
        <v>3.6000000000000004E-2</v>
      </c>
      <c r="P16" s="37">
        <v>12</v>
      </c>
      <c r="Q16" s="37">
        <v>20</v>
      </c>
      <c r="R16" s="19">
        <f>Q16*O16</f>
        <v>0.72000000000000008</v>
      </c>
      <c r="S16" s="4">
        <f>T16*Q16</f>
        <v>8.64</v>
      </c>
      <c r="T16" s="6">
        <f>P16*O16</f>
        <v>0.43200000000000005</v>
      </c>
    </row>
    <row r="17" spans="2:20" ht="15.75" customHeight="1" x14ac:dyDescent="0.35">
      <c r="B17" s="150"/>
      <c r="C17" s="154"/>
      <c r="D17" s="10" t="s">
        <v>13</v>
      </c>
      <c r="E17" s="3">
        <v>0.01</v>
      </c>
      <c r="F17" s="36">
        <f>F16</f>
        <v>352</v>
      </c>
      <c r="G17" s="37">
        <v>140</v>
      </c>
      <c r="H17" s="19">
        <f t="shared" ref="H17:H40" si="0">G17*E17</f>
        <v>1.4000000000000001</v>
      </c>
      <c r="I17" s="4">
        <f t="shared" ref="I17:I40" si="1">J17*G17</f>
        <v>492.8</v>
      </c>
      <c r="J17" s="6">
        <f t="shared" ref="J17:J40" si="2">F17*E17</f>
        <v>3.52</v>
      </c>
      <c r="L17" s="150"/>
      <c r="M17" s="154"/>
      <c r="N17" s="10" t="s">
        <v>13</v>
      </c>
      <c r="O17" s="3">
        <v>0.01</v>
      </c>
      <c r="P17" s="36">
        <f>P16</f>
        <v>12</v>
      </c>
      <c r="Q17" s="37">
        <v>140</v>
      </c>
      <c r="R17" s="19">
        <f t="shared" ref="R17:R40" si="3">Q17*O17</f>
        <v>1.4000000000000001</v>
      </c>
      <c r="S17" s="4">
        <f t="shared" ref="S17:S40" si="4">T17*Q17</f>
        <v>16.8</v>
      </c>
      <c r="T17" s="6">
        <f t="shared" ref="T17:T40" si="5">P17*O17</f>
        <v>0.12</v>
      </c>
    </row>
    <row r="18" spans="2:20" ht="15.75" customHeight="1" x14ac:dyDescent="0.35">
      <c r="B18" s="150"/>
      <c r="C18" s="154"/>
      <c r="D18" s="10" t="s">
        <v>15</v>
      </c>
      <c r="E18" s="3">
        <v>0.01</v>
      </c>
      <c r="F18" s="36">
        <f t="shared" ref="F18:F40" si="6">F17</f>
        <v>352</v>
      </c>
      <c r="G18" s="38">
        <v>150</v>
      </c>
      <c r="H18" s="19">
        <f t="shared" si="0"/>
        <v>1.5</v>
      </c>
      <c r="I18" s="4">
        <f t="shared" si="1"/>
        <v>528</v>
      </c>
      <c r="J18" s="6">
        <f t="shared" si="2"/>
        <v>3.52</v>
      </c>
      <c r="L18" s="150"/>
      <c r="M18" s="154"/>
      <c r="N18" s="10" t="s">
        <v>15</v>
      </c>
      <c r="O18" s="3">
        <v>0.01</v>
      </c>
      <c r="P18" s="36">
        <f t="shared" ref="P18:P40" si="7">P17</f>
        <v>12</v>
      </c>
      <c r="Q18" s="38">
        <v>150</v>
      </c>
      <c r="R18" s="19">
        <f t="shared" si="3"/>
        <v>1.5</v>
      </c>
      <c r="S18" s="4">
        <f t="shared" si="4"/>
        <v>18</v>
      </c>
      <c r="T18" s="6">
        <f t="shared" si="5"/>
        <v>0.12</v>
      </c>
    </row>
    <row r="19" spans="2:20" ht="15.75" customHeight="1" x14ac:dyDescent="0.35">
      <c r="B19" s="150"/>
      <c r="C19" s="154"/>
      <c r="D19" s="22" t="s">
        <v>5</v>
      </c>
      <c r="E19" s="3">
        <v>4.0000000000000001E-3</v>
      </c>
      <c r="F19" s="36">
        <f t="shared" si="6"/>
        <v>352</v>
      </c>
      <c r="G19" s="39">
        <v>90</v>
      </c>
      <c r="H19" s="19">
        <f t="shared" si="0"/>
        <v>0.36</v>
      </c>
      <c r="I19" s="4">
        <f t="shared" si="1"/>
        <v>126.72</v>
      </c>
      <c r="J19" s="6">
        <f t="shared" si="2"/>
        <v>1.4079999999999999</v>
      </c>
      <c r="L19" s="150"/>
      <c r="M19" s="154"/>
      <c r="N19" s="22" t="s">
        <v>5</v>
      </c>
      <c r="O19" s="3">
        <v>4.0000000000000001E-3</v>
      </c>
      <c r="P19" s="36">
        <f t="shared" si="7"/>
        <v>12</v>
      </c>
      <c r="Q19" s="39">
        <v>90</v>
      </c>
      <c r="R19" s="19">
        <f t="shared" si="3"/>
        <v>0.36</v>
      </c>
      <c r="S19" s="4">
        <f t="shared" si="4"/>
        <v>4.32</v>
      </c>
      <c r="T19" s="6">
        <f t="shared" si="5"/>
        <v>4.8000000000000001E-2</v>
      </c>
    </row>
    <row r="20" spans="2:20" ht="15.75" customHeight="1" x14ac:dyDescent="0.35">
      <c r="B20" s="150"/>
      <c r="C20" s="100" t="s">
        <v>36</v>
      </c>
      <c r="D20" s="10" t="s">
        <v>2</v>
      </c>
      <c r="E20" s="36">
        <v>2.5000000000000001E-2</v>
      </c>
      <c r="F20" s="36">
        <f t="shared" si="6"/>
        <v>352</v>
      </c>
      <c r="G20" s="37">
        <v>25</v>
      </c>
      <c r="H20" s="19">
        <f t="shared" si="0"/>
        <v>0.625</v>
      </c>
      <c r="I20" s="4">
        <f t="shared" si="1"/>
        <v>220.00000000000003</v>
      </c>
      <c r="J20" s="6">
        <f t="shared" si="2"/>
        <v>8.8000000000000007</v>
      </c>
      <c r="L20" s="150"/>
      <c r="M20" s="100" t="s">
        <v>36</v>
      </c>
      <c r="N20" s="10" t="s">
        <v>2</v>
      </c>
      <c r="O20" s="36">
        <v>2.5000000000000001E-2</v>
      </c>
      <c r="P20" s="36">
        <f t="shared" si="7"/>
        <v>12</v>
      </c>
      <c r="Q20" s="37">
        <v>25</v>
      </c>
      <c r="R20" s="19">
        <f t="shared" si="3"/>
        <v>0.625</v>
      </c>
      <c r="S20" s="4">
        <f t="shared" si="4"/>
        <v>7.5000000000000009</v>
      </c>
      <c r="T20" s="6">
        <f t="shared" si="5"/>
        <v>0.30000000000000004</v>
      </c>
    </row>
    <row r="21" spans="2:20" ht="15.75" customHeight="1" x14ac:dyDescent="0.35">
      <c r="B21" s="150"/>
      <c r="C21" s="101"/>
      <c r="D21" s="10" t="s">
        <v>4</v>
      </c>
      <c r="E21" s="5">
        <v>0.05</v>
      </c>
      <c r="F21" s="36">
        <f t="shared" si="6"/>
        <v>352</v>
      </c>
      <c r="G21" s="38">
        <v>20</v>
      </c>
      <c r="H21" s="19">
        <f t="shared" si="0"/>
        <v>1</v>
      </c>
      <c r="I21" s="4">
        <f t="shared" si="1"/>
        <v>352</v>
      </c>
      <c r="J21" s="6">
        <f t="shared" si="2"/>
        <v>17.600000000000001</v>
      </c>
      <c r="L21" s="150"/>
      <c r="M21" s="101"/>
      <c r="N21" s="10" t="s">
        <v>4</v>
      </c>
      <c r="O21" s="5">
        <v>0.05</v>
      </c>
      <c r="P21" s="36">
        <f t="shared" si="7"/>
        <v>12</v>
      </c>
      <c r="Q21" s="38">
        <v>20</v>
      </c>
      <c r="R21" s="19">
        <f t="shared" si="3"/>
        <v>1</v>
      </c>
      <c r="S21" s="4">
        <f t="shared" si="4"/>
        <v>12.000000000000002</v>
      </c>
      <c r="T21" s="6">
        <f t="shared" si="5"/>
        <v>0.60000000000000009</v>
      </c>
    </row>
    <row r="22" spans="2:20" ht="15.75" customHeight="1" x14ac:dyDescent="0.35">
      <c r="B22" s="150"/>
      <c r="C22" s="101"/>
      <c r="D22" s="10" t="s">
        <v>6</v>
      </c>
      <c r="E22" s="36">
        <v>2.7E-2</v>
      </c>
      <c r="F22" s="36">
        <f t="shared" si="6"/>
        <v>352</v>
      </c>
      <c r="G22" s="39">
        <v>28</v>
      </c>
      <c r="H22" s="19">
        <f t="shared" si="0"/>
        <v>0.75600000000000001</v>
      </c>
      <c r="I22" s="4">
        <f t="shared" si="1"/>
        <v>266.11199999999997</v>
      </c>
      <c r="J22" s="6">
        <f t="shared" si="2"/>
        <v>9.5039999999999996</v>
      </c>
      <c r="L22" s="150"/>
      <c r="M22" s="101"/>
      <c r="N22" s="10" t="s">
        <v>6</v>
      </c>
      <c r="O22" s="36">
        <v>2.7E-2</v>
      </c>
      <c r="P22" s="36">
        <f t="shared" si="7"/>
        <v>12</v>
      </c>
      <c r="Q22" s="39">
        <v>28</v>
      </c>
      <c r="R22" s="19">
        <f t="shared" si="3"/>
        <v>0.75600000000000001</v>
      </c>
      <c r="S22" s="4">
        <f t="shared" si="4"/>
        <v>9.072000000000001</v>
      </c>
      <c r="T22" s="6">
        <f t="shared" si="5"/>
        <v>0.32400000000000001</v>
      </c>
    </row>
    <row r="23" spans="2:20" ht="15.75" customHeight="1" x14ac:dyDescent="0.35">
      <c r="B23" s="150"/>
      <c r="C23" s="101"/>
      <c r="D23" s="10" t="s">
        <v>7</v>
      </c>
      <c r="E23" s="36">
        <v>1.2999999999999999E-2</v>
      </c>
      <c r="F23" s="36">
        <f t="shared" si="6"/>
        <v>352</v>
      </c>
      <c r="G23" s="40">
        <v>44</v>
      </c>
      <c r="H23" s="19">
        <f t="shared" si="0"/>
        <v>0.57199999999999995</v>
      </c>
      <c r="I23" s="4">
        <f t="shared" si="1"/>
        <v>201.34399999999999</v>
      </c>
      <c r="J23" s="6">
        <f t="shared" si="2"/>
        <v>4.5759999999999996</v>
      </c>
      <c r="L23" s="150"/>
      <c r="M23" s="101"/>
      <c r="N23" s="10" t="s">
        <v>7</v>
      </c>
      <c r="O23" s="36">
        <v>1.2999999999999999E-2</v>
      </c>
      <c r="P23" s="36">
        <f t="shared" si="7"/>
        <v>12</v>
      </c>
      <c r="Q23" s="40">
        <v>44</v>
      </c>
      <c r="R23" s="19">
        <f t="shared" si="3"/>
        <v>0.57199999999999995</v>
      </c>
      <c r="S23" s="4">
        <f t="shared" si="4"/>
        <v>6.8639999999999999</v>
      </c>
      <c r="T23" s="6">
        <f t="shared" si="5"/>
        <v>0.156</v>
      </c>
    </row>
    <row r="24" spans="2:20" ht="15.75" customHeight="1" x14ac:dyDescent="0.35">
      <c r="B24" s="150"/>
      <c r="C24" s="101"/>
      <c r="D24" s="10" t="s">
        <v>9</v>
      </c>
      <c r="E24" s="36">
        <v>1.2E-2</v>
      </c>
      <c r="F24" s="36">
        <f t="shared" si="6"/>
        <v>352</v>
      </c>
      <c r="G24" s="37">
        <v>28</v>
      </c>
      <c r="H24" s="19">
        <f t="shared" si="0"/>
        <v>0.33600000000000002</v>
      </c>
      <c r="I24" s="4">
        <f t="shared" si="1"/>
        <v>118.27200000000001</v>
      </c>
      <c r="J24" s="6">
        <f t="shared" si="2"/>
        <v>4.2240000000000002</v>
      </c>
      <c r="L24" s="150"/>
      <c r="M24" s="101"/>
      <c r="N24" s="10" t="s">
        <v>9</v>
      </c>
      <c r="O24" s="36">
        <v>1.2E-2</v>
      </c>
      <c r="P24" s="36">
        <f t="shared" si="7"/>
        <v>12</v>
      </c>
      <c r="Q24" s="37">
        <v>28</v>
      </c>
      <c r="R24" s="19">
        <f t="shared" si="3"/>
        <v>0.33600000000000002</v>
      </c>
      <c r="S24" s="4">
        <f t="shared" si="4"/>
        <v>4.032</v>
      </c>
      <c r="T24" s="6">
        <f t="shared" si="5"/>
        <v>0.14400000000000002</v>
      </c>
    </row>
    <row r="25" spans="2:20" ht="15.75" customHeight="1" x14ac:dyDescent="0.35">
      <c r="B25" s="150"/>
      <c r="C25" s="101"/>
      <c r="D25" s="10" t="s">
        <v>30</v>
      </c>
      <c r="E25" s="36">
        <v>7.4999999999999997E-3</v>
      </c>
      <c r="F25" s="36">
        <f t="shared" si="6"/>
        <v>352</v>
      </c>
      <c r="G25" s="37">
        <v>170</v>
      </c>
      <c r="H25" s="19">
        <f t="shared" si="0"/>
        <v>1.2749999999999999</v>
      </c>
      <c r="I25" s="4">
        <f t="shared" si="1"/>
        <v>448.79999999999995</v>
      </c>
      <c r="J25" s="6">
        <f t="shared" si="2"/>
        <v>2.6399999999999997</v>
      </c>
      <c r="L25" s="150"/>
      <c r="M25" s="101"/>
      <c r="N25" s="10" t="s">
        <v>30</v>
      </c>
      <c r="O25" s="36">
        <v>7.4999999999999997E-3</v>
      </c>
      <c r="P25" s="36">
        <f t="shared" si="7"/>
        <v>12</v>
      </c>
      <c r="Q25" s="37">
        <v>170</v>
      </c>
      <c r="R25" s="19">
        <f t="shared" si="3"/>
        <v>1.2749999999999999</v>
      </c>
      <c r="S25" s="4">
        <f t="shared" si="4"/>
        <v>15.299999999999999</v>
      </c>
      <c r="T25" s="6">
        <f t="shared" si="5"/>
        <v>0.09</v>
      </c>
    </row>
    <row r="26" spans="2:20" ht="15.75" customHeight="1" x14ac:dyDescent="0.35">
      <c r="B26" s="150"/>
      <c r="C26" s="101"/>
      <c r="D26" s="10" t="s">
        <v>25</v>
      </c>
      <c r="E26" s="36">
        <v>5.0000000000000001E-3</v>
      </c>
      <c r="F26" s="36">
        <f t="shared" si="6"/>
        <v>352</v>
      </c>
      <c r="G26" s="37">
        <v>710</v>
      </c>
      <c r="H26" s="19">
        <f t="shared" si="0"/>
        <v>3.5500000000000003</v>
      </c>
      <c r="I26" s="4">
        <f t="shared" si="1"/>
        <v>1249.5999999999999</v>
      </c>
      <c r="J26" s="6">
        <f t="shared" si="2"/>
        <v>1.76</v>
      </c>
      <c r="L26" s="150"/>
      <c r="M26" s="101"/>
      <c r="N26" s="10" t="s">
        <v>25</v>
      </c>
      <c r="O26" s="36">
        <v>5.0000000000000001E-3</v>
      </c>
      <c r="P26" s="36">
        <f t="shared" si="7"/>
        <v>12</v>
      </c>
      <c r="Q26" s="37">
        <v>710</v>
      </c>
      <c r="R26" s="19">
        <f t="shared" si="3"/>
        <v>3.5500000000000003</v>
      </c>
      <c r="S26" s="4">
        <f t="shared" si="4"/>
        <v>42.6</v>
      </c>
      <c r="T26" s="6">
        <f t="shared" si="5"/>
        <v>0.06</v>
      </c>
    </row>
    <row r="27" spans="2:20" ht="15.75" customHeight="1" x14ac:dyDescent="0.35">
      <c r="B27" s="150"/>
      <c r="C27" s="101"/>
      <c r="D27" s="10" t="s">
        <v>10</v>
      </c>
      <c r="E27" s="36">
        <v>2.5000000000000001E-3</v>
      </c>
      <c r="F27" s="36">
        <f t="shared" si="6"/>
        <v>352</v>
      </c>
      <c r="G27" s="37">
        <v>46</v>
      </c>
      <c r="H27" s="19">
        <f t="shared" si="0"/>
        <v>0.115</v>
      </c>
      <c r="I27" s="4">
        <f t="shared" si="1"/>
        <v>40.479999999999997</v>
      </c>
      <c r="J27" s="6">
        <f t="shared" si="2"/>
        <v>0.88</v>
      </c>
      <c r="L27" s="150"/>
      <c r="M27" s="101"/>
      <c r="N27" s="10" t="s">
        <v>10</v>
      </c>
      <c r="O27" s="36">
        <v>2.5000000000000001E-3</v>
      </c>
      <c r="P27" s="36">
        <f t="shared" si="7"/>
        <v>12</v>
      </c>
      <c r="Q27" s="37">
        <v>46</v>
      </c>
      <c r="R27" s="19">
        <f t="shared" si="3"/>
        <v>0.115</v>
      </c>
      <c r="S27" s="4">
        <f t="shared" si="4"/>
        <v>1.38</v>
      </c>
      <c r="T27" s="6">
        <f t="shared" si="5"/>
        <v>0.03</v>
      </c>
    </row>
    <row r="28" spans="2:20" ht="15.75" customHeight="1" x14ac:dyDescent="0.35">
      <c r="B28" s="150"/>
      <c r="C28" s="101"/>
      <c r="D28" s="10" t="s">
        <v>11</v>
      </c>
      <c r="E28" s="36">
        <v>4.0000000000000002E-4</v>
      </c>
      <c r="F28" s="36">
        <f t="shared" si="6"/>
        <v>352</v>
      </c>
      <c r="G28" s="37">
        <v>440</v>
      </c>
      <c r="H28" s="19">
        <f t="shared" si="0"/>
        <v>0.17600000000000002</v>
      </c>
      <c r="I28" s="4">
        <f t="shared" si="1"/>
        <v>61.952000000000005</v>
      </c>
      <c r="J28" s="6">
        <f t="shared" si="2"/>
        <v>0.14080000000000001</v>
      </c>
      <c r="L28" s="150"/>
      <c r="M28" s="101"/>
      <c r="N28" s="10" t="s">
        <v>11</v>
      </c>
      <c r="O28" s="36">
        <v>4.0000000000000002E-4</v>
      </c>
      <c r="P28" s="36">
        <f t="shared" si="7"/>
        <v>12</v>
      </c>
      <c r="Q28" s="37">
        <v>440</v>
      </c>
      <c r="R28" s="19">
        <f t="shared" si="3"/>
        <v>0.17600000000000002</v>
      </c>
      <c r="S28" s="4">
        <f t="shared" si="4"/>
        <v>2.1120000000000001</v>
      </c>
      <c r="T28" s="6">
        <f t="shared" si="5"/>
        <v>4.8000000000000004E-3</v>
      </c>
    </row>
    <row r="29" spans="2:20" ht="15.75" customHeight="1" x14ac:dyDescent="0.35">
      <c r="B29" s="150"/>
      <c r="C29" s="102"/>
      <c r="D29" s="10" t="s">
        <v>72</v>
      </c>
      <c r="E29" s="5">
        <v>0.2</v>
      </c>
      <c r="F29" s="36">
        <f t="shared" si="6"/>
        <v>352</v>
      </c>
      <c r="G29" s="37"/>
      <c r="H29" s="19"/>
      <c r="I29" s="4"/>
      <c r="J29" s="6">
        <f>F29*E29</f>
        <v>70.400000000000006</v>
      </c>
      <c r="L29" s="150"/>
      <c r="M29" s="102"/>
      <c r="N29" s="10" t="s">
        <v>72</v>
      </c>
      <c r="O29" s="5">
        <v>0.2</v>
      </c>
      <c r="P29" s="36">
        <f t="shared" si="7"/>
        <v>12</v>
      </c>
      <c r="Q29" s="37"/>
      <c r="R29" s="19"/>
      <c r="S29" s="4"/>
      <c r="T29" s="6">
        <f>P29*O29</f>
        <v>2.4000000000000004</v>
      </c>
    </row>
    <row r="30" spans="2:20" ht="15.75" customHeight="1" x14ac:dyDescent="0.35">
      <c r="B30" s="150"/>
      <c r="C30" s="145" t="s">
        <v>103</v>
      </c>
      <c r="D30" s="22" t="s">
        <v>70</v>
      </c>
      <c r="E30" s="3">
        <f>H30/G30</f>
        <v>4.8178787878787918E-2</v>
      </c>
      <c r="F30" s="36">
        <f t="shared" si="6"/>
        <v>352</v>
      </c>
      <c r="G30" s="38">
        <v>330</v>
      </c>
      <c r="H30" s="19">
        <f>61-H16-H17-H18-H19-H20-H21-H22-H23-H24-H25-H26-H27-H28-H29-H31-H32-H33-H34-H35-H36-H37-H38-H39-H40</f>
        <v>15.899000000000013</v>
      </c>
      <c r="I30" s="4">
        <f t="shared" si="1"/>
        <v>5596.4480000000049</v>
      </c>
      <c r="J30" s="3">
        <f t="shared" si="2"/>
        <v>16.958933333333349</v>
      </c>
      <c r="L30" s="150"/>
      <c r="M30" s="145" t="s">
        <v>103</v>
      </c>
      <c r="N30" s="22" t="s">
        <v>70</v>
      </c>
      <c r="O30" s="3">
        <f>R30/Q30</f>
        <v>4.8178787878787918E-2</v>
      </c>
      <c r="P30" s="36">
        <f t="shared" si="7"/>
        <v>12</v>
      </c>
      <c r="Q30" s="38">
        <v>330</v>
      </c>
      <c r="R30" s="19">
        <f>61-R16-R17-R18-R19-R20-R21-R22-R23-R24-R25-R26-R27-R28-R29-R31-R32-R33-R34-R35-R36-R37-R38-R39-R40</f>
        <v>15.899000000000013</v>
      </c>
      <c r="S30" s="4">
        <f t="shared" si="4"/>
        <v>190.78800000000012</v>
      </c>
      <c r="T30" s="3">
        <f t="shared" si="5"/>
        <v>0.57814545454545496</v>
      </c>
    </row>
    <row r="31" spans="2:20" ht="15.75" customHeight="1" x14ac:dyDescent="0.35">
      <c r="B31" s="150"/>
      <c r="C31" s="145"/>
      <c r="D31" s="22" t="s">
        <v>35</v>
      </c>
      <c r="E31" s="3">
        <v>9.0000000000000011E-3</v>
      </c>
      <c r="F31" s="36">
        <f t="shared" si="6"/>
        <v>352</v>
      </c>
      <c r="G31" s="38">
        <v>32</v>
      </c>
      <c r="H31" s="19">
        <f t="shared" si="0"/>
        <v>0.28800000000000003</v>
      </c>
      <c r="I31" s="4">
        <f t="shared" si="1"/>
        <v>101.376</v>
      </c>
      <c r="J31" s="3">
        <f t="shared" si="2"/>
        <v>3.1680000000000001</v>
      </c>
      <c r="L31" s="150"/>
      <c r="M31" s="145"/>
      <c r="N31" s="22" t="s">
        <v>35</v>
      </c>
      <c r="O31" s="3">
        <v>9.0000000000000011E-3</v>
      </c>
      <c r="P31" s="36">
        <f t="shared" si="7"/>
        <v>12</v>
      </c>
      <c r="Q31" s="38">
        <v>32</v>
      </c>
      <c r="R31" s="19">
        <f t="shared" si="3"/>
        <v>0.28800000000000003</v>
      </c>
      <c r="S31" s="4">
        <f t="shared" si="4"/>
        <v>3.4560000000000004</v>
      </c>
      <c r="T31" s="3">
        <f t="shared" si="5"/>
        <v>0.10800000000000001</v>
      </c>
    </row>
    <row r="32" spans="2:20" ht="15.75" customHeight="1" x14ac:dyDescent="0.35">
      <c r="B32" s="150"/>
      <c r="C32" s="145"/>
      <c r="D32" s="22" t="s">
        <v>62</v>
      </c>
      <c r="E32" s="3">
        <v>1.2E-2</v>
      </c>
      <c r="F32" s="36">
        <f t="shared" si="6"/>
        <v>352</v>
      </c>
      <c r="G32" s="38">
        <v>90</v>
      </c>
      <c r="H32" s="19">
        <f t="shared" si="0"/>
        <v>1.08</v>
      </c>
      <c r="I32" s="4">
        <f t="shared" si="1"/>
        <v>380.16</v>
      </c>
      <c r="J32" s="3">
        <f t="shared" si="2"/>
        <v>4.2240000000000002</v>
      </c>
      <c r="L32" s="150"/>
      <c r="M32" s="145"/>
      <c r="N32" s="22" t="s">
        <v>62</v>
      </c>
      <c r="O32" s="3">
        <v>1.2E-2</v>
      </c>
      <c r="P32" s="36">
        <f t="shared" si="7"/>
        <v>12</v>
      </c>
      <c r="Q32" s="38">
        <v>90</v>
      </c>
      <c r="R32" s="19">
        <f t="shared" si="3"/>
        <v>1.08</v>
      </c>
      <c r="S32" s="4">
        <f t="shared" si="4"/>
        <v>12.96</v>
      </c>
      <c r="T32" s="3">
        <f t="shared" si="5"/>
        <v>0.14400000000000002</v>
      </c>
    </row>
    <row r="33" spans="1:20" ht="15.75" customHeight="1" x14ac:dyDescent="0.35">
      <c r="B33" s="150"/>
      <c r="C33" s="145"/>
      <c r="D33" s="22" t="s">
        <v>17</v>
      </c>
      <c r="E33" s="3">
        <v>5.0000000000000001E-3</v>
      </c>
      <c r="F33" s="36">
        <f t="shared" si="6"/>
        <v>352</v>
      </c>
      <c r="G33" s="38">
        <v>100</v>
      </c>
      <c r="H33" s="19">
        <f t="shared" si="0"/>
        <v>0.5</v>
      </c>
      <c r="I33" s="4">
        <f t="shared" si="1"/>
        <v>176</v>
      </c>
      <c r="J33" s="3">
        <f t="shared" si="2"/>
        <v>1.76</v>
      </c>
      <c r="L33" s="150"/>
      <c r="M33" s="145"/>
      <c r="N33" s="22" t="s">
        <v>17</v>
      </c>
      <c r="O33" s="3">
        <v>5.0000000000000001E-3</v>
      </c>
      <c r="P33" s="36">
        <f t="shared" si="7"/>
        <v>12</v>
      </c>
      <c r="Q33" s="38">
        <v>100</v>
      </c>
      <c r="R33" s="19">
        <f t="shared" si="3"/>
        <v>0.5</v>
      </c>
      <c r="S33" s="4">
        <f t="shared" si="4"/>
        <v>6</v>
      </c>
      <c r="T33" s="3">
        <f t="shared" si="5"/>
        <v>0.06</v>
      </c>
    </row>
    <row r="34" spans="1:20" ht="15.75" customHeight="1" x14ac:dyDescent="0.35">
      <c r="B34" s="150"/>
      <c r="C34" s="145"/>
      <c r="D34" s="22" t="s">
        <v>5</v>
      </c>
      <c r="E34" s="3">
        <v>3.0000000000000001E-3</v>
      </c>
      <c r="F34" s="36">
        <f t="shared" si="6"/>
        <v>352</v>
      </c>
      <c r="G34" s="38">
        <v>90</v>
      </c>
      <c r="H34" s="19">
        <f t="shared" si="0"/>
        <v>0.27</v>
      </c>
      <c r="I34" s="4">
        <f t="shared" si="1"/>
        <v>95.04</v>
      </c>
      <c r="J34" s="3">
        <f t="shared" si="2"/>
        <v>1.056</v>
      </c>
      <c r="L34" s="150"/>
      <c r="M34" s="145"/>
      <c r="N34" s="22" t="s">
        <v>5</v>
      </c>
      <c r="O34" s="3">
        <v>3.0000000000000001E-3</v>
      </c>
      <c r="P34" s="36">
        <f t="shared" si="7"/>
        <v>12</v>
      </c>
      <c r="Q34" s="38">
        <v>90</v>
      </c>
      <c r="R34" s="19">
        <f t="shared" si="3"/>
        <v>0.27</v>
      </c>
      <c r="S34" s="4">
        <f t="shared" si="4"/>
        <v>3.24</v>
      </c>
      <c r="T34" s="3">
        <f t="shared" si="5"/>
        <v>3.6000000000000004E-2</v>
      </c>
    </row>
    <row r="35" spans="1:20" ht="15.75" customHeight="1" x14ac:dyDescent="0.35">
      <c r="B35" s="150"/>
      <c r="C35" s="162" t="s">
        <v>34</v>
      </c>
      <c r="D35" s="10" t="s">
        <v>6</v>
      </c>
      <c r="E35" s="3">
        <v>0.17100000000000001</v>
      </c>
      <c r="F35" s="36">
        <f t="shared" si="6"/>
        <v>352</v>
      </c>
      <c r="G35" s="37">
        <v>28</v>
      </c>
      <c r="H35" s="19">
        <f t="shared" si="0"/>
        <v>4.7880000000000003</v>
      </c>
      <c r="I35" s="4">
        <f t="shared" si="1"/>
        <v>1685.3760000000002</v>
      </c>
      <c r="J35" s="6">
        <f t="shared" si="2"/>
        <v>60.192000000000007</v>
      </c>
      <c r="L35" s="150"/>
      <c r="M35" s="162" t="s">
        <v>34</v>
      </c>
      <c r="N35" s="10" t="s">
        <v>6</v>
      </c>
      <c r="O35" s="3">
        <v>0.17100000000000001</v>
      </c>
      <c r="P35" s="36">
        <f t="shared" si="7"/>
        <v>12</v>
      </c>
      <c r="Q35" s="37">
        <v>28</v>
      </c>
      <c r="R35" s="19">
        <f t="shared" si="3"/>
        <v>4.7880000000000003</v>
      </c>
      <c r="S35" s="4">
        <f t="shared" si="4"/>
        <v>57.456000000000003</v>
      </c>
      <c r="T35" s="6">
        <f t="shared" si="5"/>
        <v>2.052</v>
      </c>
    </row>
    <row r="36" spans="1:20" ht="15.75" customHeight="1" x14ac:dyDescent="0.35">
      <c r="B36" s="150"/>
      <c r="C36" s="162"/>
      <c r="D36" s="10" t="s">
        <v>25</v>
      </c>
      <c r="E36" s="3">
        <v>5.0000000000000001E-3</v>
      </c>
      <c r="F36" s="36">
        <f t="shared" si="6"/>
        <v>352</v>
      </c>
      <c r="G36" s="37">
        <v>710</v>
      </c>
      <c r="H36" s="19">
        <f t="shared" si="0"/>
        <v>3.5500000000000003</v>
      </c>
      <c r="I36" s="4">
        <f t="shared" si="1"/>
        <v>1249.5999999999999</v>
      </c>
      <c r="J36" s="6">
        <f t="shared" si="2"/>
        <v>1.76</v>
      </c>
      <c r="L36" s="150"/>
      <c r="M36" s="162"/>
      <c r="N36" s="10" t="s">
        <v>25</v>
      </c>
      <c r="O36" s="3">
        <v>5.0000000000000001E-3</v>
      </c>
      <c r="P36" s="36">
        <f t="shared" si="7"/>
        <v>12</v>
      </c>
      <c r="Q36" s="37">
        <v>710</v>
      </c>
      <c r="R36" s="19">
        <f t="shared" si="3"/>
        <v>3.5500000000000003</v>
      </c>
      <c r="S36" s="4">
        <f t="shared" si="4"/>
        <v>42.6</v>
      </c>
      <c r="T36" s="6">
        <f t="shared" si="5"/>
        <v>0.06</v>
      </c>
    </row>
    <row r="37" spans="1:20" ht="15.75" customHeight="1" x14ac:dyDescent="0.35">
      <c r="B37" s="150"/>
      <c r="C37" s="162"/>
      <c r="D37" s="10" t="s">
        <v>62</v>
      </c>
      <c r="E37" s="3">
        <v>2.4E-2</v>
      </c>
      <c r="F37" s="36">
        <f t="shared" si="6"/>
        <v>352</v>
      </c>
      <c r="G37" s="37">
        <v>90</v>
      </c>
      <c r="H37" s="19">
        <f t="shared" si="0"/>
        <v>2.16</v>
      </c>
      <c r="I37" s="4">
        <f t="shared" si="1"/>
        <v>760.32</v>
      </c>
      <c r="J37" s="6">
        <f t="shared" si="2"/>
        <v>8.4480000000000004</v>
      </c>
      <c r="L37" s="150"/>
      <c r="M37" s="162"/>
      <c r="N37" s="10" t="s">
        <v>62</v>
      </c>
      <c r="O37" s="3">
        <v>2.4E-2</v>
      </c>
      <c r="P37" s="36">
        <f t="shared" si="7"/>
        <v>12</v>
      </c>
      <c r="Q37" s="37">
        <v>90</v>
      </c>
      <c r="R37" s="19">
        <f t="shared" si="3"/>
        <v>2.16</v>
      </c>
      <c r="S37" s="4">
        <f t="shared" si="4"/>
        <v>25.92</v>
      </c>
      <c r="T37" s="6">
        <f t="shared" si="5"/>
        <v>0.28800000000000003</v>
      </c>
    </row>
    <row r="38" spans="1:20" ht="15.75" customHeight="1" x14ac:dyDescent="0.35">
      <c r="B38" s="150"/>
      <c r="C38" s="36" t="s">
        <v>58</v>
      </c>
      <c r="D38" s="13" t="s">
        <v>58</v>
      </c>
      <c r="E38" s="5">
        <v>0.2</v>
      </c>
      <c r="F38" s="36">
        <f t="shared" si="6"/>
        <v>352</v>
      </c>
      <c r="G38" s="37">
        <v>72</v>
      </c>
      <c r="H38" s="36">
        <f t="shared" si="0"/>
        <v>14.4</v>
      </c>
      <c r="I38" s="4">
        <f t="shared" si="1"/>
        <v>5068.8</v>
      </c>
      <c r="J38" s="6">
        <f t="shared" si="2"/>
        <v>70.400000000000006</v>
      </c>
      <c r="L38" s="150"/>
      <c r="M38" s="36" t="s">
        <v>58</v>
      </c>
      <c r="N38" s="13" t="s">
        <v>58</v>
      </c>
      <c r="O38" s="5">
        <v>0.2</v>
      </c>
      <c r="P38" s="36">
        <f t="shared" si="7"/>
        <v>12</v>
      </c>
      <c r="Q38" s="37">
        <v>72</v>
      </c>
      <c r="R38" s="36">
        <f t="shared" si="3"/>
        <v>14.4</v>
      </c>
      <c r="S38" s="4">
        <f t="shared" si="4"/>
        <v>172.8</v>
      </c>
      <c r="T38" s="6">
        <f t="shared" si="5"/>
        <v>2.4000000000000004</v>
      </c>
    </row>
    <row r="39" spans="1:20" ht="15.75" customHeight="1" x14ac:dyDescent="0.35">
      <c r="B39" s="150"/>
      <c r="C39" s="4" t="s">
        <v>35</v>
      </c>
      <c r="D39" s="15" t="s">
        <v>35</v>
      </c>
      <c r="E39" s="3">
        <v>0.04</v>
      </c>
      <c r="F39" s="36">
        <f t="shared" si="6"/>
        <v>352</v>
      </c>
      <c r="G39" s="37">
        <v>32</v>
      </c>
      <c r="H39" s="19">
        <f t="shared" si="0"/>
        <v>1.28</v>
      </c>
      <c r="I39" s="4">
        <f t="shared" si="1"/>
        <v>450.56</v>
      </c>
      <c r="J39" s="6">
        <f t="shared" si="2"/>
        <v>14.08</v>
      </c>
      <c r="L39" s="150"/>
      <c r="M39" s="4" t="s">
        <v>35</v>
      </c>
      <c r="N39" s="15" t="s">
        <v>35</v>
      </c>
      <c r="O39" s="3">
        <v>0.04</v>
      </c>
      <c r="P39" s="36">
        <f t="shared" si="7"/>
        <v>12</v>
      </c>
      <c r="Q39" s="37">
        <v>32</v>
      </c>
      <c r="R39" s="19">
        <f t="shared" si="3"/>
        <v>1.28</v>
      </c>
      <c r="S39" s="4">
        <f t="shared" si="4"/>
        <v>15.36</v>
      </c>
      <c r="T39" s="6">
        <f t="shared" si="5"/>
        <v>0.48</v>
      </c>
    </row>
    <row r="40" spans="1:20" ht="15.75" customHeight="1" x14ac:dyDescent="0.35">
      <c r="B40" s="163"/>
      <c r="C40" s="19" t="s">
        <v>20</v>
      </c>
      <c r="D40" s="23" t="s">
        <v>20</v>
      </c>
      <c r="E40" s="3">
        <v>0.05</v>
      </c>
      <c r="F40" s="36">
        <f t="shared" si="6"/>
        <v>352</v>
      </c>
      <c r="G40" s="38">
        <v>88</v>
      </c>
      <c r="H40" s="19">
        <f t="shared" si="0"/>
        <v>4.4000000000000004</v>
      </c>
      <c r="I40" s="4">
        <f t="shared" si="1"/>
        <v>1548.8000000000002</v>
      </c>
      <c r="J40" s="6">
        <f t="shared" si="2"/>
        <v>17.600000000000001</v>
      </c>
      <c r="L40" s="163"/>
      <c r="M40" s="19" t="s">
        <v>20</v>
      </c>
      <c r="N40" s="23" t="s">
        <v>20</v>
      </c>
      <c r="O40" s="3">
        <v>0.05</v>
      </c>
      <c r="P40" s="36">
        <f t="shared" si="7"/>
        <v>12</v>
      </c>
      <c r="Q40" s="38">
        <v>88</v>
      </c>
      <c r="R40" s="19">
        <f t="shared" si="3"/>
        <v>4.4000000000000004</v>
      </c>
      <c r="S40" s="4">
        <f t="shared" si="4"/>
        <v>52.800000000000011</v>
      </c>
      <c r="T40" s="6">
        <f t="shared" si="5"/>
        <v>0.60000000000000009</v>
      </c>
    </row>
    <row r="41" spans="1:20" ht="15.75" customHeight="1" x14ac:dyDescent="0.35">
      <c r="B41" s="138" t="s">
        <v>37</v>
      </c>
      <c r="C41" s="138"/>
      <c r="D41" s="138"/>
      <c r="E41" s="25"/>
      <c r="F41" s="25"/>
      <c r="G41" s="25"/>
      <c r="H41" s="2">
        <f>SUM(H16:H40)</f>
        <v>61.000000000000014</v>
      </c>
      <c r="I41" s="2">
        <f t="shared" ref="I41:J41" si="8">SUM(I16:I40)</f>
        <v>21472.000000000007</v>
      </c>
      <c r="J41" s="2">
        <f t="shared" si="8"/>
        <v>341.29173333333341</v>
      </c>
      <c r="L41" s="138" t="s">
        <v>37</v>
      </c>
      <c r="M41" s="138"/>
      <c r="N41" s="138"/>
      <c r="O41" s="25"/>
      <c r="P41" s="25"/>
      <c r="Q41" s="25"/>
      <c r="R41" s="2">
        <f>SUM(R16:R40)</f>
        <v>61.000000000000014</v>
      </c>
      <c r="S41" s="2">
        <f t="shared" ref="S41:T41" si="9">SUM(S16:S40)</f>
        <v>732.00000000000023</v>
      </c>
      <c r="T41" s="2">
        <f t="shared" si="9"/>
        <v>11.634945454545454</v>
      </c>
    </row>
    <row r="42" spans="1:20" customFormat="1" ht="15.75" customHeight="1" x14ac:dyDescent="0.25"/>
    <row r="43" spans="1:20" customFormat="1" ht="15.75" customHeight="1" x14ac:dyDescent="0.25"/>
    <row r="44" spans="1:20" customFormat="1" ht="15.75" customHeight="1" x14ac:dyDescent="0.35">
      <c r="A44" s="32"/>
      <c r="B44" s="111" t="s">
        <v>101</v>
      </c>
      <c r="C44" s="111"/>
      <c r="D44" s="46" t="s">
        <v>89</v>
      </c>
      <c r="F44" s="110" t="s">
        <v>90</v>
      </c>
      <c r="G44" s="110"/>
      <c r="H44" s="110"/>
      <c r="I44" s="110"/>
      <c r="J44" s="110"/>
      <c r="K44" s="32"/>
      <c r="L44" s="111" t="s">
        <v>101</v>
      </c>
      <c r="M44" s="111"/>
      <c r="N44" s="46" t="s">
        <v>89</v>
      </c>
      <c r="P44" s="110" t="s">
        <v>90</v>
      </c>
      <c r="Q44" s="110"/>
      <c r="R44" s="110"/>
      <c r="S44" s="110"/>
      <c r="T44" s="110"/>
    </row>
    <row r="45" spans="1:20" customFormat="1" ht="15.75" customHeight="1" x14ac:dyDescent="0.35">
      <c r="A45" s="30"/>
      <c r="B45" s="30"/>
      <c r="C45" s="30"/>
      <c r="D45" s="34" t="s">
        <v>82</v>
      </c>
      <c r="F45" s="35"/>
      <c r="G45" s="35"/>
      <c r="H45" s="35" t="s">
        <v>91</v>
      </c>
      <c r="I45" s="35"/>
      <c r="J45" s="30"/>
      <c r="K45" s="30"/>
      <c r="L45" s="30"/>
      <c r="M45" s="30"/>
      <c r="N45" s="34" t="s">
        <v>82</v>
      </c>
      <c r="P45" s="35"/>
      <c r="Q45" s="35"/>
      <c r="R45" s="35" t="s">
        <v>91</v>
      </c>
      <c r="S45" s="35"/>
      <c r="T45" s="30"/>
    </row>
    <row r="46" spans="1:20" customFormat="1" ht="15.75" customHeight="1" x14ac:dyDescent="0.25">
      <c r="B46" s="30"/>
      <c r="C46" s="30"/>
      <c r="D46" s="30"/>
      <c r="J46" s="30"/>
      <c r="L46" s="30"/>
      <c r="M46" s="30"/>
      <c r="N46" s="30"/>
      <c r="T46" s="30"/>
    </row>
    <row r="47" spans="1:20" customFormat="1" ht="15.75" customHeight="1" x14ac:dyDescent="0.35">
      <c r="B47" s="111" t="s">
        <v>92</v>
      </c>
      <c r="C47" s="111"/>
      <c r="D47" s="46" t="s">
        <v>89</v>
      </c>
      <c r="F47" s="110" t="s">
        <v>90</v>
      </c>
      <c r="G47" s="110"/>
      <c r="H47" s="110"/>
      <c r="I47" s="110"/>
      <c r="J47" s="110"/>
      <c r="L47" s="111" t="s">
        <v>92</v>
      </c>
      <c r="M47" s="111"/>
      <c r="N47" s="46" t="s">
        <v>89</v>
      </c>
      <c r="P47" s="110" t="s">
        <v>90</v>
      </c>
      <c r="Q47" s="110"/>
      <c r="R47" s="110"/>
      <c r="S47" s="110"/>
      <c r="T47" s="110"/>
    </row>
    <row r="48" spans="1:20" customFormat="1" ht="15.75" customHeight="1" x14ac:dyDescent="0.35">
      <c r="B48" s="30"/>
      <c r="C48" s="30"/>
      <c r="D48" s="34" t="s">
        <v>82</v>
      </c>
      <c r="F48" s="35"/>
      <c r="G48" s="35"/>
      <c r="H48" s="35" t="s">
        <v>91</v>
      </c>
      <c r="I48" s="35"/>
      <c r="J48" s="30"/>
      <c r="L48" s="30"/>
      <c r="M48" s="30"/>
      <c r="N48" s="34" t="s">
        <v>82</v>
      </c>
      <c r="P48" s="35"/>
      <c r="Q48" s="35"/>
      <c r="R48" s="35" t="s">
        <v>91</v>
      </c>
      <c r="S48" s="35"/>
      <c r="T48" s="30"/>
    </row>
    <row r="49" customFormat="1" ht="15.75" customHeight="1" x14ac:dyDescent="0.35"/>
    <row r="50" customFormat="1" ht="15.75" customHeight="1" x14ac:dyDescent="0.35"/>
  </sheetData>
  <sheetProtection password="CF66" sheet="1" objects="1" scenarios="1"/>
  <mergeCells count="36">
    <mergeCell ref="C35:C37"/>
    <mergeCell ref="B41:D41"/>
    <mergeCell ref="L16:L40"/>
    <mergeCell ref="M16:M19"/>
    <mergeCell ref="M20:M29"/>
    <mergeCell ref="M30:M34"/>
    <mergeCell ref="M35:M37"/>
    <mergeCell ref="L41:N41"/>
    <mergeCell ref="B16:B40"/>
    <mergeCell ref="C16:C19"/>
    <mergeCell ref="C20:C29"/>
    <mergeCell ref="C30:C34"/>
    <mergeCell ref="B13:J13"/>
    <mergeCell ref="L13:T13"/>
    <mergeCell ref="B9:J9"/>
    <mergeCell ref="L9:T9"/>
    <mergeCell ref="B10:J10"/>
    <mergeCell ref="L10:T10"/>
    <mergeCell ref="B11:J11"/>
    <mergeCell ref="L11:T11"/>
    <mergeCell ref="B3:J3"/>
    <mergeCell ref="L3:T3"/>
    <mergeCell ref="H5:J5"/>
    <mergeCell ref="E6:G6"/>
    <mergeCell ref="H6:J6"/>
    <mergeCell ref="R5:T5"/>
    <mergeCell ref="O6:Q6"/>
    <mergeCell ref="R6:T6"/>
    <mergeCell ref="B47:C47"/>
    <mergeCell ref="F47:J47"/>
    <mergeCell ref="P44:T44"/>
    <mergeCell ref="L47:M47"/>
    <mergeCell ref="P47:T47"/>
    <mergeCell ref="B44:C44"/>
    <mergeCell ref="L44:M44"/>
    <mergeCell ref="F44:J44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43"/>
  <sheetViews>
    <sheetView view="pageLayout" topLeftCell="A7" zoomScale="80" zoomScalePageLayoutView="80" workbookViewId="0">
      <selection activeCell="J24" sqref="J24"/>
    </sheetView>
  </sheetViews>
  <sheetFormatPr defaultColWidth="9.1796875" defaultRowHeight="14.5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1" width="4" customWidth="1"/>
    <col min="12" max="12" width="5" style="11" customWidth="1"/>
    <col min="13" max="13" width="20.1796875" style="11" customWidth="1"/>
    <col min="14" max="14" width="21" style="11" customWidth="1"/>
    <col min="15" max="15" width="8" style="11" customWidth="1"/>
    <col min="16" max="16" width="5.453125" style="11" customWidth="1"/>
    <col min="17" max="17" width="6.7265625" style="11" customWidth="1"/>
    <col min="18" max="18" width="7.81640625" style="11" customWidth="1"/>
    <col min="19" max="19" width="10.26953125" style="11" customWidth="1"/>
    <col min="20" max="20" width="8.81640625" style="11" customWidth="1"/>
    <col min="21" max="16384" width="9.1796875" style="11"/>
  </cols>
  <sheetData>
    <row r="1" spans="2:20" ht="12.75" x14ac:dyDescent="0.25">
      <c r="K1" s="11"/>
      <c r="T1" s="17"/>
    </row>
    <row r="2" spans="2:20" ht="12.75" x14ac:dyDescent="0.25">
      <c r="K2" s="11"/>
      <c r="T2" s="17"/>
    </row>
    <row r="3" spans="2:2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  <c r="L3" s="114" t="s">
        <v>106</v>
      </c>
      <c r="M3" s="114"/>
      <c r="N3" s="114"/>
      <c r="O3" s="114"/>
      <c r="P3" s="114"/>
      <c r="Q3" s="114"/>
      <c r="R3" s="114"/>
      <c r="S3" s="114"/>
      <c r="T3" s="114"/>
    </row>
    <row r="4" spans="2:20" s="29" customFormat="1" ht="14.25" x14ac:dyDescent="0.2">
      <c r="C4" s="30"/>
      <c r="D4" s="30"/>
      <c r="E4" s="30"/>
      <c r="F4" s="30"/>
      <c r="G4" s="30"/>
      <c r="H4" s="30"/>
      <c r="I4" s="30"/>
      <c r="J4" s="31"/>
      <c r="M4" s="30"/>
      <c r="N4" s="30"/>
      <c r="O4" s="30"/>
      <c r="P4" s="30"/>
      <c r="Q4" s="30"/>
      <c r="R4" s="30"/>
      <c r="S4" s="30"/>
      <c r="T4" s="31"/>
    </row>
    <row r="5" spans="2:2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108</v>
      </c>
      <c r="I5" s="115"/>
      <c r="J5" s="115"/>
      <c r="M5" s="30"/>
      <c r="N5" s="44" t="s">
        <v>107</v>
      </c>
      <c r="O5" s="45"/>
      <c r="P5" s="45"/>
      <c r="Q5" s="45"/>
      <c r="R5" s="115" t="s">
        <v>108</v>
      </c>
      <c r="S5" s="115"/>
      <c r="T5" s="115"/>
    </row>
    <row r="6" spans="2:2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  <c r="K6" s="11"/>
      <c r="M6" s="28"/>
      <c r="N6" s="28"/>
      <c r="O6" s="116" t="s">
        <v>109</v>
      </c>
      <c r="P6" s="116"/>
      <c r="Q6" s="116"/>
      <c r="R6" s="117" t="s">
        <v>110</v>
      </c>
      <c r="S6" s="117"/>
      <c r="T6" s="117"/>
    </row>
    <row r="7" spans="2:20" ht="12.75" x14ac:dyDescent="0.25">
      <c r="K7" s="11"/>
      <c r="T7" s="17"/>
    </row>
    <row r="8" spans="2:20" ht="12.75" x14ac:dyDescent="0.25">
      <c r="K8" s="11"/>
      <c r="T8" s="17"/>
    </row>
    <row r="9" spans="2:2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  <c r="K9" s="11"/>
      <c r="L9" s="118" t="s">
        <v>83</v>
      </c>
      <c r="M9" s="118"/>
      <c r="N9" s="118"/>
      <c r="O9" s="118"/>
      <c r="P9" s="118"/>
      <c r="Q9" s="118"/>
      <c r="R9" s="118"/>
      <c r="S9" s="118"/>
      <c r="T9" s="118"/>
    </row>
    <row r="10" spans="2:2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  <c r="L10" s="112" t="s">
        <v>84</v>
      </c>
      <c r="M10" s="112"/>
      <c r="N10" s="112"/>
      <c r="O10" s="112"/>
      <c r="P10" s="112"/>
      <c r="Q10" s="112"/>
      <c r="R10" s="112"/>
      <c r="S10" s="112"/>
      <c r="T10" s="112"/>
    </row>
    <row r="11" spans="2:20" s="12" customFormat="1" ht="15.65" customHeight="1" x14ac:dyDescent="0.35">
      <c r="B11" s="112" t="s">
        <v>98</v>
      </c>
      <c r="C11" s="112"/>
      <c r="D11" s="112"/>
      <c r="E11" s="112"/>
      <c r="F11" s="112"/>
      <c r="G11" s="112"/>
      <c r="H11" s="112"/>
      <c r="I11" s="112"/>
      <c r="J11" s="112"/>
      <c r="K11"/>
      <c r="L11" s="112" t="s">
        <v>98</v>
      </c>
      <c r="M11" s="112"/>
      <c r="N11" s="112"/>
      <c r="O11" s="112"/>
      <c r="P11" s="112"/>
      <c r="Q11" s="112"/>
      <c r="R11" s="112"/>
      <c r="S11" s="112"/>
      <c r="T11" s="112"/>
    </row>
    <row r="12" spans="2:2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  <c r="K13"/>
      <c r="L13" s="113" t="s">
        <v>86</v>
      </c>
      <c r="M13" s="113"/>
      <c r="N13" s="113"/>
      <c r="O13" s="113"/>
      <c r="P13" s="113"/>
      <c r="Q13" s="113"/>
      <c r="R13" s="113"/>
      <c r="S13" s="113"/>
      <c r="T13" s="113"/>
    </row>
    <row r="14" spans="2:2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  <c r="K14"/>
    </row>
    <row r="15" spans="2:2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  <c r="K15"/>
      <c r="L15" s="26" t="s">
        <v>42</v>
      </c>
      <c r="M15" s="20" t="s">
        <v>47</v>
      </c>
      <c r="N15" s="7" t="s">
        <v>53</v>
      </c>
      <c r="O15" s="8" t="s">
        <v>43</v>
      </c>
      <c r="P15" s="7" t="s">
        <v>0</v>
      </c>
      <c r="Q15" s="7" t="s">
        <v>41</v>
      </c>
      <c r="R15" s="7" t="s">
        <v>44</v>
      </c>
      <c r="S15" s="7" t="s">
        <v>45</v>
      </c>
      <c r="T15" s="9" t="s">
        <v>1</v>
      </c>
    </row>
    <row r="16" spans="2:20" ht="15.75" customHeight="1" x14ac:dyDescent="0.35">
      <c r="B16" s="149" t="s">
        <v>76</v>
      </c>
      <c r="C16" s="151" t="s">
        <v>3</v>
      </c>
      <c r="D16" s="10" t="s">
        <v>4</v>
      </c>
      <c r="E16" s="5">
        <v>2.5999999999999999E-2</v>
      </c>
      <c r="F16" s="37">
        <v>352</v>
      </c>
      <c r="G16" s="37">
        <v>20</v>
      </c>
      <c r="H16" s="36">
        <f>G16*E16</f>
        <v>0.52</v>
      </c>
      <c r="I16" s="4">
        <f>J16*G16</f>
        <v>183.04</v>
      </c>
      <c r="J16" s="6">
        <f>F16*E16</f>
        <v>9.1519999999999992</v>
      </c>
      <c r="L16" s="149" t="s">
        <v>76</v>
      </c>
      <c r="M16" s="151" t="s">
        <v>3</v>
      </c>
      <c r="N16" s="10" t="s">
        <v>4</v>
      </c>
      <c r="O16" s="5">
        <v>2.5999999999999999E-2</v>
      </c>
      <c r="P16" s="37">
        <v>12</v>
      </c>
      <c r="Q16" s="37">
        <v>20</v>
      </c>
      <c r="R16" s="36">
        <f>Q16*O16</f>
        <v>0.52</v>
      </c>
      <c r="S16" s="4">
        <f>T16*Q16</f>
        <v>6.24</v>
      </c>
      <c r="T16" s="6">
        <f>P16*O16</f>
        <v>0.312</v>
      </c>
    </row>
    <row r="17" spans="2:20" ht="15.75" customHeight="1" x14ac:dyDescent="0.35">
      <c r="B17" s="150"/>
      <c r="C17" s="152"/>
      <c r="D17" s="10" t="s">
        <v>5</v>
      </c>
      <c r="E17" s="5">
        <v>6.0000000000000001E-3</v>
      </c>
      <c r="F17" s="36">
        <f>F16</f>
        <v>352</v>
      </c>
      <c r="G17" s="37">
        <v>90</v>
      </c>
      <c r="H17" s="36">
        <f t="shared" ref="H17:H21" si="0">G17*E17</f>
        <v>0.54</v>
      </c>
      <c r="I17" s="4">
        <f t="shared" ref="I17:I21" si="1">J17*G17</f>
        <v>190.08</v>
      </c>
      <c r="J17" s="6">
        <f t="shared" ref="J17:J21" si="2">F17*E17</f>
        <v>2.1120000000000001</v>
      </c>
      <c r="L17" s="150"/>
      <c r="M17" s="152"/>
      <c r="N17" s="10" t="s">
        <v>5</v>
      </c>
      <c r="O17" s="5">
        <v>6.0000000000000001E-3</v>
      </c>
      <c r="P17" s="36">
        <f>P16</f>
        <v>12</v>
      </c>
      <c r="Q17" s="37">
        <v>90</v>
      </c>
      <c r="R17" s="36">
        <f t="shared" ref="R17:R21" si="3">Q17*O17</f>
        <v>0.54</v>
      </c>
      <c r="S17" s="4">
        <f t="shared" ref="S17:S21" si="4">T17*Q17</f>
        <v>6.48</v>
      </c>
      <c r="T17" s="6">
        <f t="shared" ref="T17:T21" si="5">P17*O17</f>
        <v>7.2000000000000008E-2</v>
      </c>
    </row>
    <row r="18" spans="2:20" ht="15.75" customHeight="1" x14ac:dyDescent="0.35">
      <c r="B18" s="150"/>
      <c r="C18" s="152"/>
      <c r="D18" s="10" t="s">
        <v>6</v>
      </c>
      <c r="E18" s="5">
        <v>3.5000000000000003E-2</v>
      </c>
      <c r="F18" s="36">
        <f t="shared" ref="F18:F33" si="6">F17</f>
        <v>352</v>
      </c>
      <c r="G18" s="37">
        <v>28</v>
      </c>
      <c r="H18" s="36">
        <f t="shared" si="0"/>
        <v>0.98000000000000009</v>
      </c>
      <c r="I18" s="4">
        <f t="shared" si="1"/>
        <v>344.96000000000004</v>
      </c>
      <c r="J18" s="6">
        <f t="shared" si="2"/>
        <v>12.32</v>
      </c>
      <c r="L18" s="150"/>
      <c r="M18" s="152"/>
      <c r="N18" s="10" t="s">
        <v>6</v>
      </c>
      <c r="O18" s="5">
        <v>3.5000000000000003E-2</v>
      </c>
      <c r="P18" s="36">
        <f t="shared" ref="P18:P33" si="7">P17</f>
        <v>12</v>
      </c>
      <c r="Q18" s="37">
        <v>28</v>
      </c>
      <c r="R18" s="36">
        <f t="shared" si="3"/>
        <v>0.98000000000000009</v>
      </c>
      <c r="S18" s="4">
        <f t="shared" si="4"/>
        <v>11.760000000000002</v>
      </c>
      <c r="T18" s="6">
        <f t="shared" si="5"/>
        <v>0.42000000000000004</v>
      </c>
    </row>
    <row r="19" spans="2:20" ht="15.75" customHeight="1" x14ac:dyDescent="0.35">
      <c r="B19" s="150"/>
      <c r="C19" s="152"/>
      <c r="D19" s="10" t="s">
        <v>8</v>
      </c>
      <c r="E19" s="5">
        <v>2.5000000000000001E-2</v>
      </c>
      <c r="F19" s="36">
        <f t="shared" si="6"/>
        <v>352</v>
      </c>
      <c r="G19" s="37">
        <v>86</v>
      </c>
      <c r="H19" s="36">
        <f t="shared" si="0"/>
        <v>2.15</v>
      </c>
      <c r="I19" s="4">
        <f t="shared" si="1"/>
        <v>756.80000000000007</v>
      </c>
      <c r="J19" s="6">
        <f t="shared" si="2"/>
        <v>8.8000000000000007</v>
      </c>
      <c r="L19" s="150"/>
      <c r="M19" s="152"/>
      <c r="N19" s="10" t="s">
        <v>8</v>
      </c>
      <c r="O19" s="5">
        <v>2.5000000000000001E-2</v>
      </c>
      <c r="P19" s="36">
        <f t="shared" si="7"/>
        <v>12</v>
      </c>
      <c r="Q19" s="37">
        <v>86</v>
      </c>
      <c r="R19" s="36">
        <f t="shared" si="3"/>
        <v>2.15</v>
      </c>
      <c r="S19" s="4">
        <f t="shared" si="4"/>
        <v>25.800000000000004</v>
      </c>
      <c r="T19" s="6">
        <f t="shared" si="5"/>
        <v>0.30000000000000004</v>
      </c>
    </row>
    <row r="20" spans="2:20" ht="15.75" customHeight="1" x14ac:dyDescent="0.35">
      <c r="B20" s="150"/>
      <c r="C20" s="152"/>
      <c r="D20" s="10" t="s">
        <v>7</v>
      </c>
      <c r="E20" s="5">
        <v>1.9E-2</v>
      </c>
      <c r="F20" s="36">
        <f t="shared" si="6"/>
        <v>352</v>
      </c>
      <c r="G20" s="37">
        <v>44</v>
      </c>
      <c r="H20" s="36">
        <f t="shared" si="0"/>
        <v>0.83599999999999997</v>
      </c>
      <c r="I20" s="4">
        <f t="shared" si="1"/>
        <v>294.27199999999999</v>
      </c>
      <c r="J20" s="6">
        <f t="shared" si="2"/>
        <v>6.6879999999999997</v>
      </c>
      <c r="L20" s="150"/>
      <c r="M20" s="152"/>
      <c r="N20" s="10" t="s">
        <v>7</v>
      </c>
      <c r="O20" s="5">
        <v>1.9E-2</v>
      </c>
      <c r="P20" s="36">
        <f t="shared" si="7"/>
        <v>12</v>
      </c>
      <c r="Q20" s="37">
        <v>44</v>
      </c>
      <c r="R20" s="36">
        <f t="shared" si="3"/>
        <v>0.83599999999999997</v>
      </c>
      <c r="S20" s="4">
        <f t="shared" si="4"/>
        <v>10.032</v>
      </c>
      <c r="T20" s="6">
        <f t="shared" si="5"/>
        <v>0.22799999999999998</v>
      </c>
    </row>
    <row r="21" spans="2:20" ht="15.75" customHeight="1" x14ac:dyDescent="0.35">
      <c r="B21" s="150"/>
      <c r="C21" s="153"/>
      <c r="D21" s="10" t="s">
        <v>9</v>
      </c>
      <c r="E21" s="5">
        <v>1.7999999999999999E-2</v>
      </c>
      <c r="F21" s="36">
        <f t="shared" si="6"/>
        <v>352</v>
      </c>
      <c r="G21" s="37">
        <v>28</v>
      </c>
      <c r="H21" s="36">
        <f t="shared" si="0"/>
        <v>0.504</v>
      </c>
      <c r="I21" s="4">
        <f t="shared" si="1"/>
        <v>177.40799999999999</v>
      </c>
      <c r="J21" s="6">
        <f t="shared" si="2"/>
        <v>6.3359999999999994</v>
      </c>
      <c r="L21" s="150"/>
      <c r="M21" s="153"/>
      <c r="N21" s="10" t="s">
        <v>9</v>
      </c>
      <c r="O21" s="5">
        <v>1.7999999999999999E-2</v>
      </c>
      <c r="P21" s="36">
        <f t="shared" si="7"/>
        <v>12</v>
      </c>
      <c r="Q21" s="37">
        <v>28</v>
      </c>
      <c r="R21" s="36">
        <f t="shared" si="3"/>
        <v>0.504</v>
      </c>
      <c r="S21" s="4">
        <f t="shared" si="4"/>
        <v>6.0479999999999992</v>
      </c>
      <c r="T21" s="6">
        <f t="shared" si="5"/>
        <v>0.21599999999999997</v>
      </c>
    </row>
    <row r="22" spans="2:20" ht="15.75" customHeight="1" x14ac:dyDescent="0.35">
      <c r="B22" s="150"/>
      <c r="C22" s="151" t="s">
        <v>26</v>
      </c>
      <c r="D22" s="10" t="s">
        <v>73</v>
      </c>
      <c r="E22" s="3">
        <f>H22/G22</f>
        <v>0.10063030303030304</v>
      </c>
      <c r="F22" s="36">
        <f t="shared" si="6"/>
        <v>352</v>
      </c>
      <c r="G22" s="39">
        <v>330</v>
      </c>
      <c r="H22" s="19">
        <f>61-H16-H17-H18-H19-H20-H21-H23-H24-H25-H26-H27-H28-H29-H30-H31-H32-H33</f>
        <v>33.208000000000006</v>
      </c>
      <c r="I22" s="4">
        <f>J22*G22</f>
        <v>11689.216000000002</v>
      </c>
      <c r="J22" s="6">
        <f>F22*E22</f>
        <v>35.421866666666673</v>
      </c>
      <c r="L22" s="150"/>
      <c r="M22" s="151" t="s">
        <v>26</v>
      </c>
      <c r="N22" s="10" t="s">
        <v>73</v>
      </c>
      <c r="O22" s="3">
        <f>R22/Q22</f>
        <v>0.10063030303030304</v>
      </c>
      <c r="P22" s="36">
        <f t="shared" si="7"/>
        <v>12</v>
      </c>
      <c r="Q22" s="39">
        <v>330</v>
      </c>
      <c r="R22" s="19">
        <f>61-R16-R17-R18-R19-R20-R21-R23-R24-R25-R26-R27-R28-R29-R30-R31-R32-R33</f>
        <v>33.208000000000006</v>
      </c>
      <c r="S22" s="4">
        <f>T22*Q22</f>
        <v>398.49600000000004</v>
      </c>
      <c r="T22" s="6">
        <f>P22*O22</f>
        <v>1.2075636363636364</v>
      </c>
    </row>
    <row r="23" spans="2:20" ht="15.75" customHeight="1" x14ac:dyDescent="0.35">
      <c r="B23" s="150"/>
      <c r="C23" s="152"/>
      <c r="D23" s="10" t="s">
        <v>51</v>
      </c>
      <c r="E23" s="3">
        <v>0.03</v>
      </c>
      <c r="F23" s="36">
        <f t="shared" si="6"/>
        <v>352</v>
      </c>
      <c r="G23" s="39">
        <v>120</v>
      </c>
      <c r="H23" s="19">
        <f t="shared" ref="H23:H25" si="8">G23*E23</f>
        <v>3.5999999999999996</v>
      </c>
      <c r="I23" s="4">
        <f t="shared" ref="I23:I25" si="9">J23*G23</f>
        <v>1267.1999999999998</v>
      </c>
      <c r="J23" s="6">
        <f t="shared" ref="J23:J33" si="10">F23*E23</f>
        <v>10.559999999999999</v>
      </c>
      <c r="L23" s="150"/>
      <c r="M23" s="152"/>
      <c r="N23" s="10" t="s">
        <v>51</v>
      </c>
      <c r="O23" s="3">
        <v>0.03</v>
      </c>
      <c r="P23" s="36">
        <f t="shared" si="7"/>
        <v>12</v>
      </c>
      <c r="Q23" s="39">
        <v>120</v>
      </c>
      <c r="R23" s="19">
        <f t="shared" ref="R23:R25" si="11">Q23*O23</f>
        <v>3.5999999999999996</v>
      </c>
      <c r="S23" s="4">
        <f t="shared" ref="S23:S25" si="12">T23*Q23</f>
        <v>43.199999999999996</v>
      </c>
      <c r="T23" s="6">
        <f t="shared" ref="T23:T33" si="13">P23*O23</f>
        <v>0.36</v>
      </c>
    </row>
    <row r="24" spans="2:20" ht="15.75" customHeight="1" x14ac:dyDescent="0.35">
      <c r="B24" s="150"/>
      <c r="C24" s="152"/>
      <c r="D24" s="10" t="s">
        <v>30</v>
      </c>
      <c r="E24" s="3">
        <v>1.2E-2</v>
      </c>
      <c r="F24" s="36">
        <f t="shared" si="6"/>
        <v>352</v>
      </c>
      <c r="G24" s="39">
        <v>170</v>
      </c>
      <c r="H24" s="19">
        <f t="shared" si="8"/>
        <v>2.04</v>
      </c>
      <c r="I24" s="4">
        <f t="shared" si="9"/>
        <v>718.08</v>
      </c>
      <c r="J24" s="6">
        <f t="shared" si="10"/>
        <v>4.2240000000000002</v>
      </c>
      <c r="L24" s="150"/>
      <c r="M24" s="152"/>
      <c r="N24" s="10" t="s">
        <v>30</v>
      </c>
      <c r="O24" s="3">
        <v>1.2E-2</v>
      </c>
      <c r="P24" s="36">
        <f t="shared" si="7"/>
        <v>12</v>
      </c>
      <c r="Q24" s="39">
        <v>170</v>
      </c>
      <c r="R24" s="19">
        <f t="shared" si="11"/>
        <v>2.04</v>
      </c>
      <c r="S24" s="4">
        <f t="shared" si="12"/>
        <v>24.480000000000004</v>
      </c>
      <c r="T24" s="6">
        <f t="shared" si="13"/>
        <v>0.14400000000000002</v>
      </c>
    </row>
    <row r="25" spans="2:20" ht="15.75" customHeight="1" x14ac:dyDescent="0.35">
      <c r="B25" s="150"/>
      <c r="C25" s="152"/>
      <c r="D25" s="10" t="s">
        <v>22</v>
      </c>
      <c r="E25" s="3">
        <v>2E-3</v>
      </c>
      <c r="F25" s="36">
        <f t="shared" si="6"/>
        <v>352</v>
      </c>
      <c r="G25" s="37">
        <v>200</v>
      </c>
      <c r="H25" s="19">
        <f t="shared" si="8"/>
        <v>0.4</v>
      </c>
      <c r="I25" s="4">
        <f t="shared" si="9"/>
        <v>140.79999999999998</v>
      </c>
      <c r="J25" s="6">
        <f t="shared" si="10"/>
        <v>0.70399999999999996</v>
      </c>
      <c r="L25" s="150"/>
      <c r="M25" s="152"/>
      <c r="N25" s="10" t="s">
        <v>22</v>
      </c>
      <c r="O25" s="3">
        <v>2E-3</v>
      </c>
      <c r="P25" s="36">
        <f t="shared" si="7"/>
        <v>12</v>
      </c>
      <c r="Q25" s="37">
        <v>200</v>
      </c>
      <c r="R25" s="19">
        <f t="shared" si="11"/>
        <v>0.4</v>
      </c>
      <c r="S25" s="4">
        <f t="shared" si="12"/>
        <v>4.8</v>
      </c>
      <c r="T25" s="6">
        <f t="shared" si="13"/>
        <v>2.4E-2</v>
      </c>
    </row>
    <row r="26" spans="2:20" ht="15.75" customHeight="1" x14ac:dyDescent="0.35">
      <c r="B26" s="150"/>
      <c r="C26" s="153"/>
      <c r="D26" s="10" t="s">
        <v>72</v>
      </c>
      <c r="E26" s="3">
        <v>0.2</v>
      </c>
      <c r="F26" s="36">
        <f t="shared" si="6"/>
        <v>352</v>
      </c>
      <c r="G26" s="37"/>
      <c r="H26" s="19"/>
      <c r="I26" s="4"/>
      <c r="J26" s="6">
        <f t="shared" si="10"/>
        <v>70.400000000000006</v>
      </c>
      <c r="L26" s="150"/>
      <c r="M26" s="153"/>
      <c r="N26" s="10" t="s">
        <v>72</v>
      </c>
      <c r="O26" s="3">
        <v>0.2</v>
      </c>
      <c r="P26" s="36">
        <f t="shared" si="7"/>
        <v>12</v>
      </c>
      <c r="Q26" s="37"/>
      <c r="R26" s="19"/>
      <c r="S26" s="4"/>
      <c r="T26" s="6">
        <f t="shared" si="13"/>
        <v>2.4000000000000004</v>
      </c>
    </row>
    <row r="27" spans="2:20" ht="15.75" customHeight="1" x14ac:dyDescent="0.35">
      <c r="B27" s="150"/>
      <c r="C27" s="151" t="s">
        <v>74</v>
      </c>
      <c r="D27" s="10" t="s">
        <v>6</v>
      </c>
      <c r="E27" s="3">
        <v>0.2</v>
      </c>
      <c r="F27" s="36">
        <f t="shared" si="6"/>
        <v>352</v>
      </c>
      <c r="G27" s="37">
        <v>28</v>
      </c>
      <c r="H27" s="19">
        <f t="shared" ref="H27:H29" si="14">G27*E27</f>
        <v>5.6000000000000005</v>
      </c>
      <c r="I27" s="4">
        <f t="shared" ref="I27:I31" si="15">J27*G27</f>
        <v>1971.2000000000003</v>
      </c>
      <c r="J27" s="6">
        <f t="shared" si="10"/>
        <v>70.400000000000006</v>
      </c>
      <c r="L27" s="150"/>
      <c r="M27" s="151" t="s">
        <v>74</v>
      </c>
      <c r="N27" s="10" t="s">
        <v>6</v>
      </c>
      <c r="O27" s="3">
        <v>0.2</v>
      </c>
      <c r="P27" s="36">
        <f t="shared" si="7"/>
        <v>12</v>
      </c>
      <c r="Q27" s="37">
        <v>28</v>
      </c>
      <c r="R27" s="19">
        <f t="shared" ref="R27:R29" si="16">Q27*O27</f>
        <v>5.6000000000000005</v>
      </c>
      <c r="S27" s="4">
        <f t="shared" ref="S27:S31" si="17">T27*Q27</f>
        <v>67.200000000000017</v>
      </c>
      <c r="T27" s="6">
        <f t="shared" si="13"/>
        <v>2.4000000000000004</v>
      </c>
    </row>
    <row r="28" spans="2:20" ht="15.75" customHeight="1" x14ac:dyDescent="0.35">
      <c r="B28" s="150"/>
      <c r="C28" s="153"/>
      <c r="D28" s="10" t="s">
        <v>25</v>
      </c>
      <c r="E28" s="3">
        <v>5.0000000000000001E-3</v>
      </c>
      <c r="F28" s="36">
        <f t="shared" si="6"/>
        <v>352</v>
      </c>
      <c r="G28" s="37">
        <v>710</v>
      </c>
      <c r="H28" s="19">
        <f t="shared" si="14"/>
        <v>3.5500000000000003</v>
      </c>
      <c r="I28" s="4">
        <f t="shared" si="15"/>
        <v>1249.5999999999999</v>
      </c>
      <c r="J28" s="6">
        <f t="shared" si="10"/>
        <v>1.76</v>
      </c>
      <c r="L28" s="150"/>
      <c r="M28" s="153"/>
      <c r="N28" s="10" t="s">
        <v>25</v>
      </c>
      <c r="O28" s="3">
        <v>5.0000000000000001E-3</v>
      </c>
      <c r="P28" s="36">
        <f t="shared" si="7"/>
        <v>12</v>
      </c>
      <c r="Q28" s="37">
        <v>710</v>
      </c>
      <c r="R28" s="19">
        <f t="shared" si="16"/>
        <v>3.5500000000000003</v>
      </c>
      <c r="S28" s="4">
        <f t="shared" si="17"/>
        <v>42.6</v>
      </c>
      <c r="T28" s="6">
        <f t="shared" si="13"/>
        <v>0.06</v>
      </c>
    </row>
    <row r="29" spans="2:20" ht="15.75" customHeight="1" x14ac:dyDescent="0.35">
      <c r="B29" s="150"/>
      <c r="C29" s="100" t="s">
        <v>81</v>
      </c>
      <c r="D29" s="10" t="s">
        <v>27</v>
      </c>
      <c r="E29" s="3">
        <v>4.5999999999999999E-2</v>
      </c>
      <c r="F29" s="36">
        <f t="shared" si="6"/>
        <v>352</v>
      </c>
      <c r="G29" s="39">
        <v>100</v>
      </c>
      <c r="H29" s="19">
        <f t="shared" si="14"/>
        <v>4.5999999999999996</v>
      </c>
      <c r="I29" s="4">
        <f t="shared" si="15"/>
        <v>1619.2</v>
      </c>
      <c r="J29" s="6">
        <f t="shared" si="10"/>
        <v>16.192</v>
      </c>
      <c r="L29" s="150"/>
      <c r="M29" s="100" t="s">
        <v>81</v>
      </c>
      <c r="N29" s="10" t="s">
        <v>27</v>
      </c>
      <c r="O29" s="3">
        <v>4.5999999999999999E-2</v>
      </c>
      <c r="P29" s="36">
        <f t="shared" si="7"/>
        <v>12</v>
      </c>
      <c r="Q29" s="39">
        <v>100</v>
      </c>
      <c r="R29" s="19">
        <f t="shared" si="16"/>
        <v>4.5999999999999996</v>
      </c>
      <c r="S29" s="4">
        <f t="shared" si="17"/>
        <v>55.2</v>
      </c>
      <c r="T29" s="6">
        <f t="shared" si="13"/>
        <v>0.55200000000000005</v>
      </c>
    </row>
    <row r="30" spans="2:20" ht="15.75" customHeight="1" x14ac:dyDescent="0.35">
      <c r="B30" s="150"/>
      <c r="C30" s="101"/>
      <c r="D30" s="10" t="s">
        <v>10</v>
      </c>
      <c r="E30" s="3">
        <v>2.4E-2</v>
      </c>
      <c r="F30" s="36">
        <f t="shared" si="6"/>
        <v>352</v>
      </c>
      <c r="G30" s="37">
        <v>46</v>
      </c>
      <c r="H30" s="19">
        <f>G30*E30</f>
        <v>1.1040000000000001</v>
      </c>
      <c r="I30" s="4">
        <f t="shared" si="15"/>
        <v>388.608</v>
      </c>
      <c r="J30" s="6">
        <f t="shared" si="10"/>
        <v>8.4480000000000004</v>
      </c>
      <c r="L30" s="150"/>
      <c r="M30" s="101"/>
      <c r="N30" s="10" t="s">
        <v>10</v>
      </c>
      <c r="O30" s="3">
        <v>2.4E-2</v>
      </c>
      <c r="P30" s="36">
        <f t="shared" si="7"/>
        <v>12</v>
      </c>
      <c r="Q30" s="37">
        <v>46</v>
      </c>
      <c r="R30" s="19">
        <f>Q30*O30</f>
        <v>1.1040000000000001</v>
      </c>
      <c r="S30" s="4">
        <f t="shared" si="17"/>
        <v>13.248000000000001</v>
      </c>
      <c r="T30" s="6">
        <f t="shared" si="13"/>
        <v>0.28800000000000003</v>
      </c>
    </row>
    <row r="31" spans="2:20" ht="15.75" customHeight="1" x14ac:dyDescent="0.35">
      <c r="B31" s="150"/>
      <c r="C31" s="101"/>
      <c r="D31" s="10" t="s">
        <v>11</v>
      </c>
      <c r="E31" s="18">
        <v>2.0000000000000001E-4</v>
      </c>
      <c r="F31" s="36">
        <f t="shared" si="6"/>
        <v>352</v>
      </c>
      <c r="G31" s="37">
        <v>440</v>
      </c>
      <c r="H31" s="19">
        <f t="shared" ref="H31" si="18">G31*E31</f>
        <v>8.8000000000000009E-2</v>
      </c>
      <c r="I31" s="4">
        <f t="shared" si="15"/>
        <v>30.976000000000003</v>
      </c>
      <c r="J31" s="6">
        <f t="shared" si="10"/>
        <v>7.0400000000000004E-2</v>
      </c>
      <c r="L31" s="150"/>
      <c r="M31" s="101"/>
      <c r="N31" s="10" t="s">
        <v>11</v>
      </c>
      <c r="O31" s="18">
        <v>2.0000000000000001E-4</v>
      </c>
      <c r="P31" s="36">
        <f t="shared" si="7"/>
        <v>12</v>
      </c>
      <c r="Q31" s="37">
        <v>440</v>
      </c>
      <c r="R31" s="19">
        <f t="shared" ref="R31" si="19">Q31*O31</f>
        <v>8.8000000000000009E-2</v>
      </c>
      <c r="S31" s="4">
        <f t="shared" si="17"/>
        <v>1.056</v>
      </c>
      <c r="T31" s="6">
        <f t="shared" si="13"/>
        <v>2.4000000000000002E-3</v>
      </c>
    </row>
    <row r="32" spans="2:20" ht="15.75" customHeight="1" x14ac:dyDescent="0.35">
      <c r="B32" s="150"/>
      <c r="C32" s="102"/>
      <c r="D32" s="10" t="s">
        <v>72</v>
      </c>
      <c r="E32" s="3">
        <v>0.17199999999999999</v>
      </c>
      <c r="F32" s="36">
        <f t="shared" si="6"/>
        <v>352</v>
      </c>
      <c r="G32" s="37"/>
      <c r="H32" s="19"/>
      <c r="I32" s="4"/>
      <c r="J32" s="6">
        <f t="shared" si="10"/>
        <v>60.543999999999997</v>
      </c>
      <c r="L32" s="150"/>
      <c r="M32" s="102"/>
      <c r="N32" s="10" t="s">
        <v>72</v>
      </c>
      <c r="O32" s="3">
        <v>0.17199999999999999</v>
      </c>
      <c r="P32" s="36">
        <f t="shared" si="7"/>
        <v>12</v>
      </c>
      <c r="Q32" s="37"/>
      <c r="R32" s="19"/>
      <c r="S32" s="4"/>
      <c r="T32" s="6">
        <f t="shared" si="13"/>
        <v>2.0640000000000001</v>
      </c>
    </row>
    <row r="33" spans="1:20" ht="15.75" customHeight="1" x14ac:dyDescent="0.35">
      <c r="B33" s="150"/>
      <c r="C33" s="4" t="s">
        <v>35</v>
      </c>
      <c r="D33" s="15" t="s">
        <v>35</v>
      </c>
      <c r="E33" s="3">
        <v>0.04</v>
      </c>
      <c r="F33" s="36">
        <f t="shared" si="6"/>
        <v>352</v>
      </c>
      <c r="G33" s="37">
        <v>32</v>
      </c>
      <c r="H33" s="19">
        <f>G33*E33</f>
        <v>1.28</v>
      </c>
      <c r="I33" s="4">
        <f t="shared" ref="I33" si="20">J33*G33</f>
        <v>450.56</v>
      </c>
      <c r="J33" s="6">
        <f t="shared" si="10"/>
        <v>14.08</v>
      </c>
      <c r="L33" s="150"/>
      <c r="M33" s="4" t="s">
        <v>35</v>
      </c>
      <c r="N33" s="15" t="s">
        <v>35</v>
      </c>
      <c r="O33" s="3">
        <v>0.04</v>
      </c>
      <c r="P33" s="36">
        <f t="shared" si="7"/>
        <v>12</v>
      </c>
      <c r="Q33" s="37">
        <v>32</v>
      </c>
      <c r="R33" s="19">
        <f>Q33*O33</f>
        <v>1.28</v>
      </c>
      <c r="S33" s="4">
        <f t="shared" ref="S33" si="21">T33*Q33</f>
        <v>15.36</v>
      </c>
      <c r="T33" s="6">
        <f t="shared" si="13"/>
        <v>0.48</v>
      </c>
    </row>
    <row r="34" spans="1:20" ht="15.75" customHeight="1" x14ac:dyDescent="0.35">
      <c r="B34" s="138" t="s">
        <v>37</v>
      </c>
      <c r="C34" s="138"/>
      <c r="D34" s="138"/>
      <c r="E34" s="25"/>
      <c r="F34" s="25"/>
      <c r="G34" s="25"/>
      <c r="H34" s="2">
        <f>SUM(H16:H33)</f>
        <v>61.000000000000007</v>
      </c>
      <c r="I34" s="2">
        <f>SUM(I16:I33)</f>
        <v>21472</v>
      </c>
      <c r="J34" s="2">
        <f>SUM(J16:J33)</f>
        <v>338.21226666666666</v>
      </c>
      <c r="L34" s="138" t="s">
        <v>37</v>
      </c>
      <c r="M34" s="138"/>
      <c r="N34" s="138"/>
      <c r="O34" s="25"/>
      <c r="P34" s="25"/>
      <c r="Q34" s="25"/>
      <c r="R34" s="2">
        <f>SUM(R16:R33)</f>
        <v>61.000000000000007</v>
      </c>
      <c r="S34" s="2">
        <f>SUM(S16:S33)</f>
        <v>732.00000000000023</v>
      </c>
      <c r="T34" s="2">
        <f>SUM(T16:T33)</f>
        <v>11.529963636363638</v>
      </c>
    </row>
    <row r="35" spans="1:20" customFormat="1" ht="15.75" customHeight="1" x14ac:dyDescent="0.25"/>
    <row r="36" spans="1:20" customFormat="1" ht="15.75" customHeight="1" x14ac:dyDescent="0.25"/>
    <row r="37" spans="1:20" customFormat="1" ht="15.75" customHeight="1" x14ac:dyDescent="0.35">
      <c r="A37" s="32"/>
      <c r="B37" s="111" t="s">
        <v>101</v>
      </c>
      <c r="C37" s="111"/>
      <c r="D37" s="46" t="s">
        <v>89</v>
      </c>
      <c r="F37" s="110" t="s">
        <v>90</v>
      </c>
      <c r="G37" s="110"/>
      <c r="H37" s="110"/>
      <c r="I37" s="110"/>
      <c r="J37" s="110"/>
      <c r="K37" s="32"/>
      <c r="L37" s="111" t="s">
        <v>101</v>
      </c>
      <c r="M37" s="111"/>
      <c r="N37" s="46" t="s">
        <v>89</v>
      </c>
      <c r="P37" s="110" t="s">
        <v>90</v>
      </c>
      <c r="Q37" s="110"/>
      <c r="R37" s="110"/>
      <c r="S37" s="110"/>
      <c r="T37" s="110"/>
    </row>
    <row r="38" spans="1:20" customFormat="1" ht="15.75" customHeight="1" x14ac:dyDescent="0.35">
      <c r="A38" s="30"/>
      <c r="B38" s="30"/>
      <c r="C38" s="30"/>
      <c r="D38" s="34" t="s">
        <v>82</v>
      </c>
      <c r="F38" s="35"/>
      <c r="G38" s="35"/>
      <c r="H38" s="35" t="s">
        <v>91</v>
      </c>
      <c r="I38" s="35"/>
      <c r="J38" s="30"/>
      <c r="K38" s="30"/>
      <c r="L38" s="30"/>
      <c r="M38" s="30"/>
      <c r="N38" s="34" t="s">
        <v>82</v>
      </c>
      <c r="P38" s="35"/>
      <c r="Q38" s="35"/>
      <c r="R38" s="35" t="s">
        <v>91</v>
      </c>
      <c r="S38" s="35"/>
      <c r="T38" s="30"/>
    </row>
    <row r="39" spans="1:20" customFormat="1" ht="15.75" customHeight="1" x14ac:dyDescent="0.25">
      <c r="B39" s="30"/>
      <c r="C39" s="30"/>
      <c r="D39" s="30"/>
      <c r="J39" s="30"/>
      <c r="L39" s="30"/>
      <c r="M39" s="30"/>
      <c r="N39" s="30"/>
      <c r="T39" s="30"/>
    </row>
    <row r="40" spans="1:20" customFormat="1" ht="15.75" customHeight="1" x14ac:dyDescent="0.35">
      <c r="B40" s="111" t="s">
        <v>92</v>
      </c>
      <c r="C40" s="111"/>
      <c r="D40" s="46" t="s">
        <v>89</v>
      </c>
      <c r="F40" s="110" t="s">
        <v>90</v>
      </c>
      <c r="G40" s="110"/>
      <c r="H40" s="110"/>
      <c r="I40" s="110"/>
      <c r="J40" s="110"/>
      <c r="L40" s="111" t="s">
        <v>92</v>
      </c>
      <c r="M40" s="111"/>
      <c r="N40" s="46" t="s">
        <v>89</v>
      </c>
      <c r="P40" s="110" t="s">
        <v>90</v>
      </c>
      <c r="Q40" s="110"/>
      <c r="R40" s="110"/>
      <c r="S40" s="110"/>
      <c r="T40" s="110"/>
    </row>
    <row r="41" spans="1:20" customFormat="1" ht="15.75" customHeight="1" x14ac:dyDescent="0.35">
      <c r="B41" s="30"/>
      <c r="C41" s="30"/>
      <c r="D41" s="34" t="s">
        <v>82</v>
      </c>
      <c r="F41" s="35"/>
      <c r="G41" s="35"/>
      <c r="H41" s="35" t="s">
        <v>91</v>
      </c>
      <c r="I41" s="35"/>
      <c r="J41" s="30"/>
      <c r="L41" s="30"/>
      <c r="M41" s="30"/>
      <c r="N41" s="34" t="s">
        <v>82</v>
      </c>
      <c r="P41" s="35"/>
      <c r="Q41" s="35"/>
      <c r="R41" s="35" t="s">
        <v>91</v>
      </c>
      <c r="S41" s="35"/>
      <c r="T41" s="30"/>
    </row>
    <row r="42" spans="1:20" customFormat="1" ht="15.75" customHeight="1" x14ac:dyDescent="0.25"/>
    <row r="43" spans="1:20" customFormat="1" ht="15.75" customHeight="1" x14ac:dyDescent="0.25"/>
  </sheetData>
  <sheetProtection password="CF66" sheet="1" objects="1" scenarios="1"/>
  <mergeCells count="36">
    <mergeCell ref="L34:N34"/>
    <mergeCell ref="B16:B33"/>
    <mergeCell ref="C16:C21"/>
    <mergeCell ref="C22:C26"/>
    <mergeCell ref="C27:C28"/>
    <mergeCell ref="C29:C32"/>
    <mergeCell ref="B34:D34"/>
    <mergeCell ref="L16:L33"/>
    <mergeCell ref="M16:M21"/>
    <mergeCell ref="M22:M26"/>
    <mergeCell ref="M27:M28"/>
    <mergeCell ref="M29:M32"/>
    <mergeCell ref="B13:J13"/>
    <mergeCell ref="L13:T13"/>
    <mergeCell ref="B9:J9"/>
    <mergeCell ref="L9:T9"/>
    <mergeCell ref="B10:J10"/>
    <mergeCell ref="L10:T10"/>
    <mergeCell ref="B11:J11"/>
    <mergeCell ref="L11:T11"/>
    <mergeCell ref="B3:J3"/>
    <mergeCell ref="L3:T3"/>
    <mergeCell ref="H5:J5"/>
    <mergeCell ref="E6:G6"/>
    <mergeCell ref="H6:J6"/>
    <mergeCell ref="R5:T5"/>
    <mergeCell ref="O6:Q6"/>
    <mergeCell ref="R6:T6"/>
    <mergeCell ref="B40:C40"/>
    <mergeCell ref="F40:J40"/>
    <mergeCell ref="P37:T37"/>
    <mergeCell ref="L40:M40"/>
    <mergeCell ref="P40:T40"/>
    <mergeCell ref="L37:M37"/>
    <mergeCell ref="F37:J37"/>
    <mergeCell ref="B37:C37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3:J47"/>
  <sheetViews>
    <sheetView view="pageLayout" topLeftCell="A7" zoomScale="80" zoomScalePageLayoutView="80" workbookViewId="0">
      <selection activeCell="C16" sqref="C16:C20"/>
    </sheetView>
  </sheetViews>
  <sheetFormatPr defaultColWidth="9.1796875" defaultRowHeight="13" x14ac:dyDescent="0.35"/>
  <cols>
    <col min="1" max="1" width="4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7.81640625" style="11" customWidth="1"/>
    <col min="9" max="9" width="10.26953125" style="11" customWidth="1"/>
    <col min="10" max="10" width="8.81640625" style="17" customWidth="1"/>
    <col min="11" max="16384" width="9.1796875" style="11"/>
  </cols>
  <sheetData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188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84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131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26" t="s">
        <v>42</v>
      </c>
      <c r="C15" s="20" t="s">
        <v>47</v>
      </c>
      <c r="D15" s="7" t="s">
        <v>53</v>
      </c>
      <c r="E15" s="8" t="s">
        <v>43</v>
      </c>
      <c r="F15" s="7" t="s">
        <v>0</v>
      </c>
      <c r="G15" s="7" t="s">
        <v>41</v>
      </c>
      <c r="H15" s="7" t="s">
        <v>44</v>
      </c>
      <c r="I15" s="7" t="s">
        <v>45</v>
      </c>
      <c r="J15" s="9" t="s">
        <v>1</v>
      </c>
    </row>
    <row r="16" spans="2:10" ht="15.75" customHeight="1" x14ac:dyDescent="0.35">
      <c r="B16" s="149" t="s">
        <v>99</v>
      </c>
      <c r="C16" s="159" t="s">
        <v>104</v>
      </c>
      <c r="D16" s="10" t="s">
        <v>2</v>
      </c>
      <c r="E16" s="3">
        <v>0.06</v>
      </c>
      <c r="F16" s="37">
        <v>71</v>
      </c>
      <c r="G16" s="39">
        <v>25</v>
      </c>
      <c r="H16" s="19">
        <f>G16*E16</f>
        <v>1.5</v>
      </c>
      <c r="I16" s="4">
        <f>J16*G16</f>
        <v>106.5</v>
      </c>
      <c r="J16" s="6">
        <f>F16*E16</f>
        <v>4.26</v>
      </c>
    </row>
    <row r="17" spans="2:10" ht="15.75" customHeight="1" x14ac:dyDescent="0.35">
      <c r="B17" s="150"/>
      <c r="C17" s="159"/>
      <c r="D17" s="10" t="s">
        <v>7</v>
      </c>
      <c r="E17" s="3">
        <v>8.0000000000000002E-3</v>
      </c>
      <c r="F17" s="36">
        <f>F16</f>
        <v>71</v>
      </c>
      <c r="G17" s="39">
        <v>44</v>
      </c>
      <c r="H17" s="19">
        <f t="shared" ref="H17:H25" si="0">G17*E17</f>
        <v>0.35199999999999998</v>
      </c>
      <c r="I17" s="4">
        <f t="shared" ref="I17:I37" si="1">J17*G17</f>
        <v>24.992000000000004</v>
      </c>
      <c r="J17" s="6">
        <f t="shared" ref="J17:J37" si="2">F17*E17</f>
        <v>0.56800000000000006</v>
      </c>
    </row>
    <row r="18" spans="2:10" ht="15.75" customHeight="1" x14ac:dyDescent="0.35">
      <c r="B18" s="150"/>
      <c r="C18" s="159"/>
      <c r="D18" s="22" t="s">
        <v>11</v>
      </c>
      <c r="E18" s="18">
        <v>2.0000000000000001E-4</v>
      </c>
      <c r="F18" s="36">
        <f t="shared" ref="F18:F37" si="3">F17</f>
        <v>71</v>
      </c>
      <c r="G18" s="39">
        <v>440</v>
      </c>
      <c r="H18" s="19">
        <f t="shared" si="0"/>
        <v>8.8000000000000009E-2</v>
      </c>
      <c r="I18" s="4">
        <f t="shared" si="1"/>
        <v>6.2480000000000002</v>
      </c>
      <c r="J18" s="6">
        <f t="shared" si="2"/>
        <v>1.4200000000000001E-2</v>
      </c>
    </row>
    <row r="19" spans="2:10" ht="15.75" customHeight="1" x14ac:dyDescent="0.35">
      <c r="B19" s="150"/>
      <c r="C19" s="159"/>
      <c r="D19" s="10" t="s">
        <v>10</v>
      </c>
      <c r="E19" s="3">
        <v>3.0000000000000001E-3</v>
      </c>
      <c r="F19" s="36">
        <f t="shared" si="3"/>
        <v>71</v>
      </c>
      <c r="G19" s="39">
        <v>46</v>
      </c>
      <c r="H19" s="19">
        <f t="shared" si="0"/>
        <v>0.13800000000000001</v>
      </c>
      <c r="I19" s="4">
        <f t="shared" si="1"/>
        <v>9.798</v>
      </c>
      <c r="J19" s="6">
        <f t="shared" si="2"/>
        <v>0.21299999999999999</v>
      </c>
    </row>
    <row r="20" spans="2:10" ht="15.75" customHeight="1" x14ac:dyDescent="0.35">
      <c r="B20" s="150"/>
      <c r="C20" s="159"/>
      <c r="D20" s="22" t="s">
        <v>5</v>
      </c>
      <c r="E20" s="3">
        <v>3.0000000000000001E-3</v>
      </c>
      <c r="F20" s="36">
        <f t="shared" si="3"/>
        <v>71</v>
      </c>
      <c r="G20" s="37">
        <v>90</v>
      </c>
      <c r="H20" s="19">
        <f t="shared" si="0"/>
        <v>0.27</v>
      </c>
      <c r="I20" s="4">
        <f t="shared" si="1"/>
        <v>19.169999999999998</v>
      </c>
      <c r="J20" s="6">
        <f t="shared" si="2"/>
        <v>0.21299999999999999</v>
      </c>
    </row>
    <row r="21" spans="2:10" ht="15.75" customHeight="1" x14ac:dyDescent="0.35">
      <c r="B21" s="150"/>
      <c r="C21" s="100" t="s">
        <v>21</v>
      </c>
      <c r="D21" s="10" t="s">
        <v>6</v>
      </c>
      <c r="E21" s="3">
        <v>0.1</v>
      </c>
      <c r="F21" s="36">
        <f t="shared" si="3"/>
        <v>71</v>
      </c>
      <c r="G21" s="37">
        <v>28</v>
      </c>
      <c r="H21" s="19">
        <f t="shared" si="0"/>
        <v>2.8000000000000003</v>
      </c>
      <c r="I21" s="4">
        <f t="shared" si="1"/>
        <v>198.8</v>
      </c>
      <c r="J21" s="6">
        <f t="shared" si="2"/>
        <v>7.1000000000000005</v>
      </c>
    </row>
    <row r="22" spans="2:10" ht="15.75" customHeight="1" x14ac:dyDescent="0.35">
      <c r="B22" s="150"/>
      <c r="C22" s="101"/>
      <c r="D22" s="10" t="s">
        <v>16</v>
      </c>
      <c r="E22" s="3">
        <v>0.02</v>
      </c>
      <c r="F22" s="36">
        <f t="shared" si="3"/>
        <v>71</v>
      </c>
      <c r="G22" s="37">
        <v>52</v>
      </c>
      <c r="H22" s="19">
        <f t="shared" si="0"/>
        <v>1.04</v>
      </c>
      <c r="I22" s="4">
        <f t="shared" si="1"/>
        <v>73.84</v>
      </c>
      <c r="J22" s="6">
        <f t="shared" si="2"/>
        <v>1.42</v>
      </c>
    </row>
    <row r="23" spans="2:10" ht="15.75" customHeight="1" x14ac:dyDescent="0.35">
      <c r="B23" s="150"/>
      <c r="C23" s="101"/>
      <c r="D23" s="10" t="s">
        <v>7</v>
      </c>
      <c r="E23" s="3">
        <v>1.3000000000000001E-2</v>
      </c>
      <c r="F23" s="36">
        <f t="shared" si="3"/>
        <v>71</v>
      </c>
      <c r="G23" s="37">
        <v>44</v>
      </c>
      <c r="H23" s="19">
        <f t="shared" si="0"/>
        <v>0.57200000000000006</v>
      </c>
      <c r="I23" s="4">
        <f t="shared" si="1"/>
        <v>40.612000000000002</v>
      </c>
      <c r="J23" s="6">
        <f t="shared" si="2"/>
        <v>0.92300000000000004</v>
      </c>
    </row>
    <row r="24" spans="2:10" ht="15.75" customHeight="1" x14ac:dyDescent="0.35">
      <c r="B24" s="150"/>
      <c r="C24" s="101"/>
      <c r="D24" s="22" t="s">
        <v>9</v>
      </c>
      <c r="E24" s="3">
        <v>1.2E-2</v>
      </c>
      <c r="F24" s="36">
        <f t="shared" si="3"/>
        <v>71</v>
      </c>
      <c r="G24" s="37">
        <v>28</v>
      </c>
      <c r="H24" s="19">
        <f t="shared" si="0"/>
        <v>0.33600000000000002</v>
      </c>
      <c r="I24" s="4">
        <f t="shared" si="1"/>
        <v>23.855999999999998</v>
      </c>
      <c r="J24" s="6">
        <f t="shared" si="2"/>
        <v>0.85199999999999998</v>
      </c>
    </row>
    <row r="25" spans="2:10" ht="15.75" customHeight="1" x14ac:dyDescent="0.35">
      <c r="B25" s="150"/>
      <c r="C25" s="101"/>
      <c r="D25" s="22" t="s">
        <v>5</v>
      </c>
      <c r="E25" s="3">
        <v>5.0000000000000001E-3</v>
      </c>
      <c r="F25" s="36">
        <f t="shared" si="3"/>
        <v>71</v>
      </c>
      <c r="G25" s="37">
        <v>90</v>
      </c>
      <c r="H25" s="19">
        <f t="shared" si="0"/>
        <v>0.45</v>
      </c>
      <c r="I25" s="4">
        <f t="shared" si="1"/>
        <v>31.95</v>
      </c>
      <c r="J25" s="6">
        <f t="shared" si="2"/>
        <v>0.35499999999999998</v>
      </c>
    </row>
    <row r="26" spans="2:10" ht="15.75" customHeight="1" x14ac:dyDescent="0.35">
      <c r="B26" s="150"/>
      <c r="C26" s="102"/>
      <c r="D26" s="22" t="s">
        <v>72</v>
      </c>
      <c r="E26" s="3">
        <v>0.17499999999999999</v>
      </c>
      <c r="F26" s="36">
        <f t="shared" si="3"/>
        <v>71</v>
      </c>
      <c r="G26" s="38"/>
      <c r="H26" s="36"/>
      <c r="I26" s="4"/>
      <c r="J26" s="3">
        <f t="shared" si="2"/>
        <v>12.424999999999999</v>
      </c>
    </row>
    <row r="27" spans="2:10" ht="15.75" customHeight="1" x14ac:dyDescent="0.35">
      <c r="B27" s="150"/>
      <c r="C27" s="155" t="s">
        <v>32</v>
      </c>
      <c r="D27" s="10" t="s">
        <v>54</v>
      </c>
      <c r="E27" s="3">
        <f>H27/G27</f>
        <v>0.13542424242424242</v>
      </c>
      <c r="F27" s="36">
        <f t="shared" si="3"/>
        <v>71</v>
      </c>
      <c r="G27" s="37">
        <v>198</v>
      </c>
      <c r="H27" s="33">
        <f>61-H16-H17-H18-H19-H20-H21-H22-H23-H24-H25-H28-H29-H30-H31-H32-H33-H34-H36-H37</f>
        <v>26.814</v>
      </c>
      <c r="I27" s="4">
        <f>J27*G27</f>
        <v>1903.7939999999999</v>
      </c>
      <c r="J27" s="6">
        <f t="shared" si="2"/>
        <v>9.6151212121212115</v>
      </c>
    </row>
    <row r="28" spans="2:10" ht="15.75" customHeight="1" x14ac:dyDescent="0.35">
      <c r="B28" s="150"/>
      <c r="C28" s="157"/>
      <c r="D28" s="10" t="s">
        <v>7</v>
      </c>
      <c r="E28" s="3">
        <v>1.6E-2</v>
      </c>
      <c r="F28" s="36">
        <f t="shared" si="3"/>
        <v>71</v>
      </c>
      <c r="G28" s="39">
        <v>44</v>
      </c>
      <c r="H28" s="19">
        <f>G28*E28</f>
        <v>0.70399999999999996</v>
      </c>
      <c r="I28" s="4">
        <f t="shared" si="1"/>
        <v>49.984000000000009</v>
      </c>
      <c r="J28" s="6">
        <f t="shared" si="2"/>
        <v>1.1360000000000001</v>
      </c>
    </row>
    <row r="29" spans="2:10" ht="15.75" customHeight="1" x14ac:dyDescent="0.35">
      <c r="B29" s="150"/>
      <c r="C29" s="157"/>
      <c r="D29" s="22" t="s">
        <v>9</v>
      </c>
      <c r="E29" s="3">
        <v>1.0999999999999999E-2</v>
      </c>
      <c r="F29" s="36">
        <f t="shared" si="3"/>
        <v>71</v>
      </c>
      <c r="G29" s="37">
        <v>28</v>
      </c>
      <c r="H29" s="19">
        <f t="shared" ref="H29" si="4">G29*E29</f>
        <v>0.308</v>
      </c>
      <c r="I29" s="4">
        <f t="shared" si="1"/>
        <v>21.867999999999999</v>
      </c>
      <c r="J29" s="6">
        <f t="shared" si="2"/>
        <v>0.78099999999999992</v>
      </c>
    </row>
    <row r="30" spans="2:10" ht="15.75" customHeight="1" x14ac:dyDescent="0.35">
      <c r="B30" s="150"/>
      <c r="C30" s="157"/>
      <c r="D30" s="22" t="s">
        <v>25</v>
      </c>
      <c r="E30" s="3">
        <v>0.01</v>
      </c>
      <c r="F30" s="36">
        <f t="shared" si="3"/>
        <v>71</v>
      </c>
      <c r="G30" s="37">
        <v>710</v>
      </c>
      <c r="H30" s="19">
        <f>G30*E30</f>
        <v>7.1000000000000005</v>
      </c>
      <c r="I30" s="4">
        <f t="shared" si="1"/>
        <v>504.09999999999997</v>
      </c>
      <c r="J30" s="6">
        <f t="shared" si="2"/>
        <v>0.71</v>
      </c>
    </row>
    <row r="31" spans="2:10" ht="15.75" customHeight="1" x14ac:dyDescent="0.35">
      <c r="B31" s="150"/>
      <c r="C31" s="156"/>
      <c r="D31" s="22" t="s">
        <v>78</v>
      </c>
      <c r="E31" s="3">
        <v>5.8000000000000003E-2</v>
      </c>
      <c r="F31" s="36">
        <f t="shared" si="3"/>
        <v>71</v>
      </c>
      <c r="G31" s="37">
        <v>82</v>
      </c>
      <c r="H31" s="19">
        <f>G31*E31</f>
        <v>4.7560000000000002</v>
      </c>
      <c r="I31" s="4">
        <f>J31*G31</f>
        <v>337.67600000000004</v>
      </c>
      <c r="J31" s="6">
        <f>F31*E31</f>
        <v>4.1180000000000003</v>
      </c>
    </row>
    <row r="32" spans="2:10" ht="15.75" customHeight="1" x14ac:dyDescent="0.35">
      <c r="B32" s="150"/>
      <c r="C32" s="100" t="s">
        <v>80</v>
      </c>
      <c r="D32" s="10" t="s">
        <v>23</v>
      </c>
      <c r="E32" s="3">
        <v>4.5999999999999999E-2</v>
      </c>
      <c r="F32" s="36">
        <f t="shared" si="3"/>
        <v>71</v>
      </c>
      <c r="G32" s="43">
        <v>150</v>
      </c>
      <c r="H32" s="33">
        <f>G32*E32</f>
        <v>6.8999999999999995</v>
      </c>
      <c r="I32" s="33">
        <f>J32*G32</f>
        <v>489.9</v>
      </c>
      <c r="J32" s="3">
        <f>F32*E32</f>
        <v>3.266</v>
      </c>
    </row>
    <row r="33" spans="1:10" s="14" customFormat="1" ht="15.75" customHeight="1" x14ac:dyDescent="0.35">
      <c r="B33" s="150"/>
      <c r="C33" s="101"/>
      <c r="D33" s="10" t="s">
        <v>10</v>
      </c>
      <c r="E33" s="3">
        <v>2.4E-2</v>
      </c>
      <c r="F33" s="36">
        <f t="shared" si="3"/>
        <v>71</v>
      </c>
      <c r="G33" s="37">
        <v>46</v>
      </c>
      <c r="H33" s="19">
        <f t="shared" ref="H33:H36" si="5">G33*E33</f>
        <v>1.1040000000000001</v>
      </c>
      <c r="I33" s="4">
        <f t="shared" si="1"/>
        <v>78.384</v>
      </c>
      <c r="J33" s="6">
        <f t="shared" si="2"/>
        <v>1.704</v>
      </c>
    </row>
    <row r="34" spans="1:10" ht="15.75" customHeight="1" x14ac:dyDescent="0.35">
      <c r="B34" s="150"/>
      <c r="C34" s="101"/>
      <c r="D34" s="10" t="s">
        <v>11</v>
      </c>
      <c r="E34" s="18">
        <v>2.0000000000000001E-4</v>
      </c>
      <c r="F34" s="36">
        <f t="shared" si="3"/>
        <v>71</v>
      </c>
      <c r="G34" s="37">
        <v>440</v>
      </c>
      <c r="H34" s="19">
        <f t="shared" si="5"/>
        <v>8.8000000000000009E-2</v>
      </c>
      <c r="I34" s="4">
        <f t="shared" si="1"/>
        <v>6.2480000000000002</v>
      </c>
      <c r="J34" s="6">
        <f t="shared" si="2"/>
        <v>1.4200000000000001E-2</v>
      </c>
    </row>
    <row r="35" spans="1:10" ht="15.75" customHeight="1" x14ac:dyDescent="0.35">
      <c r="B35" s="150"/>
      <c r="C35" s="102"/>
      <c r="D35" s="10" t="s">
        <v>72</v>
      </c>
      <c r="E35" s="3">
        <v>0.17199999999999999</v>
      </c>
      <c r="F35" s="36">
        <f t="shared" si="3"/>
        <v>71</v>
      </c>
      <c r="G35" s="37"/>
      <c r="H35" s="19"/>
      <c r="I35" s="4"/>
      <c r="J35" s="6">
        <f t="shared" si="2"/>
        <v>12.212</v>
      </c>
    </row>
    <row r="36" spans="1:10" ht="15.75" customHeight="1" x14ac:dyDescent="0.35">
      <c r="B36" s="150"/>
      <c r="C36" s="4" t="s">
        <v>35</v>
      </c>
      <c r="D36" s="15" t="s">
        <v>35</v>
      </c>
      <c r="E36" s="3">
        <v>0.04</v>
      </c>
      <c r="F36" s="36">
        <f t="shared" si="3"/>
        <v>71</v>
      </c>
      <c r="G36" s="37">
        <v>32</v>
      </c>
      <c r="H36" s="19">
        <f t="shared" si="5"/>
        <v>1.28</v>
      </c>
      <c r="I36" s="4">
        <f t="shared" si="1"/>
        <v>90.88</v>
      </c>
      <c r="J36" s="6">
        <f t="shared" si="2"/>
        <v>2.84</v>
      </c>
    </row>
    <row r="37" spans="1:10" ht="15.75" customHeight="1" x14ac:dyDescent="0.35">
      <c r="B37" s="150"/>
      <c r="C37" s="19" t="s">
        <v>20</v>
      </c>
      <c r="D37" s="23" t="s">
        <v>20</v>
      </c>
      <c r="E37" s="3">
        <v>0.05</v>
      </c>
      <c r="F37" s="36">
        <f t="shared" si="3"/>
        <v>71</v>
      </c>
      <c r="G37" s="38">
        <v>88</v>
      </c>
      <c r="H37" s="19">
        <f>G37*E37</f>
        <v>4.4000000000000004</v>
      </c>
      <c r="I37" s="4">
        <f t="shared" si="1"/>
        <v>312.40000000000003</v>
      </c>
      <c r="J37" s="6">
        <f t="shared" si="2"/>
        <v>3.5500000000000003</v>
      </c>
    </row>
    <row r="38" spans="1:10" ht="15.75" customHeight="1" x14ac:dyDescent="0.35">
      <c r="B38" s="138" t="s">
        <v>37</v>
      </c>
      <c r="C38" s="138"/>
      <c r="D38" s="138"/>
      <c r="E38" s="25"/>
      <c r="F38" s="25"/>
      <c r="G38" s="25"/>
      <c r="H38" s="2">
        <f>SUM(H16:H37)</f>
        <v>61</v>
      </c>
      <c r="I38" s="2">
        <f>SUM(I16:I37)</f>
        <v>4331</v>
      </c>
      <c r="J38" s="2">
        <f>SUM(J16:J37)</f>
        <v>68.289521212121215</v>
      </c>
    </row>
    <row r="39" spans="1:10" customFormat="1" ht="15.75" customHeight="1" x14ac:dyDescent="0.25"/>
    <row r="40" spans="1:10" customFormat="1" ht="15.75" customHeight="1" x14ac:dyDescent="0.25">
      <c r="A40" s="30"/>
      <c r="B40" s="30"/>
      <c r="C40" s="30"/>
      <c r="D40" s="34"/>
      <c r="E40" s="34"/>
      <c r="F40" s="34"/>
      <c r="G40" s="34"/>
      <c r="H40" s="34"/>
      <c r="I40" s="34"/>
      <c r="J40" s="30"/>
    </row>
    <row r="41" spans="1:10" customFormat="1" ht="15.75" customHeight="1" x14ac:dyDescent="0.35">
      <c r="A41" s="32"/>
      <c r="B41" s="111" t="s">
        <v>101</v>
      </c>
      <c r="C41" s="111"/>
      <c r="D41" s="46" t="s">
        <v>89</v>
      </c>
      <c r="F41" s="110" t="s">
        <v>90</v>
      </c>
      <c r="G41" s="110"/>
      <c r="H41" s="110"/>
      <c r="I41" s="110"/>
      <c r="J41" s="110"/>
    </row>
    <row r="42" spans="1:10" customFormat="1" ht="15.75" customHeight="1" x14ac:dyDescent="0.35">
      <c r="A42" s="30"/>
      <c r="B42" s="30"/>
      <c r="C42" s="30"/>
      <c r="D42" s="34" t="s">
        <v>82</v>
      </c>
      <c r="F42" s="35"/>
      <c r="G42" s="35"/>
      <c r="H42" s="35" t="s">
        <v>91</v>
      </c>
      <c r="I42" s="35"/>
      <c r="J42" s="30"/>
    </row>
    <row r="43" spans="1:10" customFormat="1" ht="15.75" customHeight="1" x14ac:dyDescent="0.25">
      <c r="B43" s="30"/>
      <c r="C43" s="30"/>
      <c r="D43" s="30"/>
      <c r="J43" s="30"/>
    </row>
    <row r="44" spans="1:10" customFormat="1" ht="15.75" customHeight="1" x14ac:dyDescent="0.35">
      <c r="B44" s="111" t="s">
        <v>92</v>
      </c>
      <c r="C44" s="111"/>
      <c r="D44" s="46" t="s">
        <v>89</v>
      </c>
      <c r="F44" s="110" t="s">
        <v>90</v>
      </c>
      <c r="G44" s="110"/>
      <c r="H44" s="110"/>
      <c r="I44" s="110"/>
      <c r="J44" s="110"/>
    </row>
    <row r="45" spans="1:10" customFormat="1" ht="15.75" customHeight="1" x14ac:dyDescent="0.35">
      <c r="B45" s="30"/>
      <c r="C45" s="30"/>
      <c r="D45" s="34" t="s">
        <v>82</v>
      </c>
      <c r="F45" s="35"/>
      <c r="G45" s="35"/>
      <c r="H45" s="35" t="s">
        <v>91</v>
      </c>
      <c r="I45" s="35"/>
      <c r="J45" s="30"/>
    </row>
    <row r="46" spans="1:10" customFormat="1" ht="15.75" customHeight="1" x14ac:dyDescent="0.25"/>
    <row r="47" spans="1:10" customFormat="1" ht="15.75" customHeight="1" x14ac:dyDescent="0.35"/>
  </sheetData>
  <mergeCells count="18">
    <mergeCell ref="B3:J3"/>
    <mergeCell ref="B9:J9"/>
    <mergeCell ref="B10:J10"/>
    <mergeCell ref="H5:J5"/>
    <mergeCell ref="E6:G6"/>
    <mergeCell ref="H6:J6"/>
    <mergeCell ref="B44:C44"/>
    <mergeCell ref="F44:J44"/>
    <mergeCell ref="B41:C41"/>
    <mergeCell ref="F41:J41"/>
    <mergeCell ref="B11:J11"/>
    <mergeCell ref="B13:J13"/>
    <mergeCell ref="C16:C20"/>
    <mergeCell ref="B38:D38"/>
    <mergeCell ref="B16:B37"/>
    <mergeCell ref="C21:C26"/>
    <mergeCell ref="C27:C31"/>
    <mergeCell ref="C32:C35"/>
  </mergeCells>
  <pageMargins left="0.33" right="0.28000000000000003" top="0.2" bottom="0.16" header="0.2" footer="0.16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52"/>
  <sheetViews>
    <sheetView topLeftCell="B1" zoomScaleNormal="100" zoomScalePageLayoutView="80" workbookViewId="0">
      <selection activeCell="P9" sqref="P9:Q9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0.453125" style="1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34.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175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117</v>
      </c>
      <c r="C16" s="100" t="s">
        <v>144</v>
      </c>
      <c r="D16" s="10" t="s">
        <v>2</v>
      </c>
      <c r="E16" s="4">
        <v>0.04</v>
      </c>
      <c r="F16" s="47">
        <v>79</v>
      </c>
      <c r="G16" s="38">
        <v>40</v>
      </c>
      <c r="H16" s="48">
        <f t="shared" ref="H16:H20" si="0">G16*E16</f>
        <v>1.6</v>
      </c>
      <c r="I16" s="48">
        <f t="shared" ref="I16:I17" si="1">J16*G16</f>
        <v>126.4</v>
      </c>
      <c r="J16" s="48">
        <f t="shared" ref="J16:J17" si="2">F16*E16</f>
        <v>3.16</v>
      </c>
    </row>
    <row r="17" spans="2:10" s="1" customFormat="1" x14ac:dyDescent="0.35">
      <c r="B17" s="104"/>
      <c r="C17" s="101"/>
      <c r="D17" s="22" t="s">
        <v>7</v>
      </c>
      <c r="E17" s="4">
        <v>1.2E-2</v>
      </c>
      <c r="F17" s="47">
        <f>F16</f>
        <v>79</v>
      </c>
      <c r="G17" s="39">
        <v>35</v>
      </c>
      <c r="H17" s="48">
        <f t="shared" si="0"/>
        <v>0.42</v>
      </c>
      <c r="I17" s="48">
        <f t="shared" si="1"/>
        <v>33.18</v>
      </c>
      <c r="J17" s="48">
        <f t="shared" si="2"/>
        <v>0.94800000000000006</v>
      </c>
    </row>
    <row r="18" spans="2:10" s="1" customFormat="1" x14ac:dyDescent="0.35">
      <c r="B18" s="104"/>
      <c r="C18" s="101"/>
      <c r="D18" s="10" t="s">
        <v>145</v>
      </c>
      <c r="E18" s="4">
        <v>5.0000000000000001E-3</v>
      </c>
      <c r="F18" s="47">
        <f>F16</f>
        <v>79</v>
      </c>
      <c r="G18" s="39">
        <v>108</v>
      </c>
      <c r="H18" s="48">
        <f t="shared" si="0"/>
        <v>0.54</v>
      </c>
      <c r="I18" s="48">
        <f>SUM(I16:I17)</f>
        <v>159.58000000000001</v>
      </c>
      <c r="J18" s="48">
        <f>SUM(J16:J17)</f>
        <v>4.1080000000000005</v>
      </c>
    </row>
    <row r="19" spans="2:10" s="1" customFormat="1" x14ac:dyDescent="0.35">
      <c r="B19" s="104"/>
      <c r="C19" s="101"/>
      <c r="D19" s="10" t="s">
        <v>147</v>
      </c>
      <c r="E19" s="4">
        <v>6.9999999999999999E-4</v>
      </c>
      <c r="F19" s="47">
        <f t="shared" ref="F19" si="3">F17</f>
        <v>79</v>
      </c>
      <c r="G19" s="39">
        <v>20</v>
      </c>
      <c r="H19" s="48">
        <f t="shared" si="0"/>
        <v>1.4E-2</v>
      </c>
      <c r="I19" s="48">
        <f t="shared" ref="I19:J21" si="4">SUM(I17:I18)</f>
        <v>192.76000000000002</v>
      </c>
      <c r="J19" s="48">
        <f t="shared" si="4"/>
        <v>5.0560000000000009</v>
      </c>
    </row>
    <row r="20" spans="2:10" s="1" customFormat="1" ht="26" x14ac:dyDescent="0.35">
      <c r="B20" s="104"/>
      <c r="C20" s="101"/>
      <c r="D20" s="88" t="s">
        <v>146</v>
      </c>
      <c r="E20" s="4">
        <v>0.03</v>
      </c>
      <c r="F20" s="47">
        <f>F18</f>
        <v>79</v>
      </c>
      <c r="G20" s="15">
        <v>130</v>
      </c>
      <c r="H20" s="48">
        <f t="shared" si="0"/>
        <v>3.9</v>
      </c>
      <c r="I20" s="48">
        <f t="shared" si="4"/>
        <v>352.34000000000003</v>
      </c>
      <c r="J20" s="48">
        <f t="shared" si="4"/>
        <v>9.1640000000000015</v>
      </c>
    </row>
    <row r="21" spans="2:10" s="1" customFormat="1" x14ac:dyDescent="0.35">
      <c r="B21" s="104"/>
      <c r="C21" s="102"/>
      <c r="D21" s="88"/>
      <c r="E21" s="4"/>
      <c r="F21" s="47"/>
      <c r="G21" s="15"/>
      <c r="H21" s="58">
        <f>SUM(H15:H20)</f>
        <v>6.4740000000000002</v>
      </c>
      <c r="I21" s="61">
        <f t="shared" si="4"/>
        <v>545.1</v>
      </c>
      <c r="J21" s="61">
        <f t="shared" si="4"/>
        <v>14.220000000000002</v>
      </c>
    </row>
    <row r="22" spans="2:10" ht="15.75" customHeight="1" x14ac:dyDescent="0.35">
      <c r="B22" s="104"/>
      <c r="C22" s="100" t="s">
        <v>64</v>
      </c>
      <c r="D22" s="10" t="s">
        <v>150</v>
      </c>
      <c r="E22" s="4">
        <v>8.0199999999999994E-2</v>
      </c>
      <c r="F22" s="47">
        <f>F17</f>
        <v>79</v>
      </c>
      <c r="G22" s="39">
        <v>430</v>
      </c>
      <c r="H22" s="33">
        <f>G22*E22</f>
        <v>34.485999999999997</v>
      </c>
      <c r="I22" s="41">
        <f>J22*G22</f>
        <v>2724.3939999999998</v>
      </c>
      <c r="J22" s="6">
        <f>F22*E22</f>
        <v>6.3357999999999999</v>
      </c>
    </row>
    <row r="23" spans="2:10" ht="15.75" customHeight="1" x14ac:dyDescent="0.35">
      <c r="B23" s="104"/>
      <c r="C23" s="101"/>
      <c r="D23" s="10" t="s">
        <v>151</v>
      </c>
      <c r="E23" s="4">
        <v>2.4199999999999999E-2</v>
      </c>
      <c r="F23" s="47">
        <f>F17</f>
        <v>79</v>
      </c>
      <c r="G23" s="37">
        <v>35</v>
      </c>
      <c r="H23" s="33">
        <f>G23*E23</f>
        <v>0.84699999999999998</v>
      </c>
      <c r="I23" s="41">
        <f>J23*G23</f>
        <v>66.912999999999997</v>
      </c>
      <c r="J23" s="6">
        <f>F23*E23</f>
        <v>1.9117999999999999</v>
      </c>
    </row>
    <row r="24" spans="2:10" ht="15.75" customHeight="1" x14ac:dyDescent="0.35">
      <c r="B24" s="104"/>
      <c r="C24" s="101"/>
      <c r="D24" s="10" t="s">
        <v>14</v>
      </c>
      <c r="E24" s="4">
        <v>2.1000000000000001E-4</v>
      </c>
      <c r="F24" s="47">
        <f t="shared" ref="F24:F26" si="5">F18</f>
        <v>79</v>
      </c>
      <c r="G24" s="37">
        <v>45</v>
      </c>
      <c r="H24" s="33">
        <f t="shared" ref="H24:H29" si="6">G24*E24</f>
        <v>9.4500000000000001E-3</v>
      </c>
      <c r="I24" s="41">
        <f t="shared" ref="I24:I29" si="7">J24*G24</f>
        <v>0.74655000000000005</v>
      </c>
      <c r="J24" s="6">
        <f t="shared" ref="J24:J29" si="8">F24*E24</f>
        <v>1.6590000000000001E-2</v>
      </c>
    </row>
    <row r="25" spans="2:10" ht="15.75" customHeight="1" x14ac:dyDescent="0.35">
      <c r="B25" s="104"/>
      <c r="C25" s="101"/>
      <c r="D25" s="10" t="s">
        <v>30</v>
      </c>
      <c r="E25" s="4">
        <v>3.2100000000000002E-3</v>
      </c>
      <c r="F25" s="47">
        <f t="shared" si="5"/>
        <v>79</v>
      </c>
      <c r="G25" s="37">
        <v>220</v>
      </c>
      <c r="H25" s="33">
        <f t="shared" si="6"/>
        <v>0.70620000000000005</v>
      </c>
      <c r="I25" s="41">
        <f t="shared" si="7"/>
        <v>55.789800000000007</v>
      </c>
      <c r="J25" s="6">
        <f t="shared" si="8"/>
        <v>0.25359000000000004</v>
      </c>
    </row>
    <row r="26" spans="2:10" ht="15.75" customHeight="1" x14ac:dyDescent="0.35">
      <c r="B26" s="104"/>
      <c r="C26" s="101"/>
      <c r="D26" s="10" t="s">
        <v>7</v>
      </c>
      <c r="E26" s="4">
        <v>2.5100000000000001E-2</v>
      </c>
      <c r="F26" s="47">
        <f t="shared" si="5"/>
        <v>79</v>
      </c>
      <c r="G26" s="37">
        <v>35</v>
      </c>
      <c r="H26" s="33">
        <f t="shared" si="6"/>
        <v>0.87850000000000006</v>
      </c>
      <c r="I26" s="41">
        <f t="shared" si="7"/>
        <v>69.401499999999999</v>
      </c>
      <c r="J26" s="6">
        <f t="shared" si="8"/>
        <v>1.9829000000000001</v>
      </c>
    </row>
    <row r="27" spans="2:10" ht="15.75" customHeight="1" x14ac:dyDescent="0.35">
      <c r="B27" s="104"/>
      <c r="C27" s="101"/>
      <c r="D27" s="10" t="s">
        <v>145</v>
      </c>
      <c r="E27" s="4">
        <v>3.2000000000000002E-3</v>
      </c>
      <c r="F27" s="47">
        <f>F20</f>
        <v>79</v>
      </c>
      <c r="G27" s="37">
        <v>108</v>
      </c>
      <c r="H27" s="33">
        <f t="shared" si="6"/>
        <v>0.34560000000000002</v>
      </c>
      <c r="I27" s="41">
        <f t="shared" si="7"/>
        <v>27.302400000000002</v>
      </c>
      <c r="J27" s="6">
        <f t="shared" si="8"/>
        <v>0.25280000000000002</v>
      </c>
    </row>
    <row r="28" spans="2:10" ht="15.75" customHeight="1" x14ac:dyDescent="0.35">
      <c r="B28" s="104"/>
      <c r="C28" s="101"/>
      <c r="D28" s="10" t="s">
        <v>25</v>
      </c>
      <c r="E28" s="4">
        <v>3.2299999999999998E-3</v>
      </c>
      <c r="F28" s="47">
        <v>79</v>
      </c>
      <c r="G28" s="37">
        <v>680</v>
      </c>
      <c r="H28" s="33">
        <f t="shared" si="6"/>
        <v>2.1963999999999997</v>
      </c>
      <c r="I28" s="41">
        <f t="shared" si="7"/>
        <v>173.51560000000001</v>
      </c>
      <c r="J28" s="6">
        <f t="shared" si="8"/>
        <v>0.25517000000000001</v>
      </c>
    </row>
    <row r="29" spans="2:10" ht="15.75" customHeight="1" x14ac:dyDescent="0.35">
      <c r="B29" s="104"/>
      <c r="C29" s="101"/>
      <c r="D29" s="10" t="s">
        <v>147</v>
      </c>
      <c r="E29" s="4">
        <v>2.9999999999999997E-4</v>
      </c>
      <c r="F29" s="47">
        <v>79</v>
      </c>
      <c r="G29" s="37">
        <v>20</v>
      </c>
      <c r="H29" s="33">
        <f t="shared" si="6"/>
        <v>5.9999999999999993E-3</v>
      </c>
      <c r="I29" s="41">
        <f t="shared" si="7"/>
        <v>0.47399999999999998</v>
      </c>
      <c r="J29" s="6">
        <f t="shared" si="8"/>
        <v>2.3699999999999999E-2</v>
      </c>
    </row>
    <row r="30" spans="2:10" ht="15.75" customHeight="1" x14ac:dyDescent="0.35">
      <c r="B30" s="104"/>
      <c r="C30" s="102"/>
      <c r="D30" s="15"/>
      <c r="E30" s="4"/>
      <c r="F30" s="4"/>
      <c r="G30" s="15"/>
      <c r="H30" s="59">
        <f>SUM(H22:H29)</f>
        <v>39.475149999999999</v>
      </c>
      <c r="I30" s="59">
        <f>SUM(I22:I23)</f>
        <v>2791.3069999999998</v>
      </c>
      <c r="J30" s="59">
        <f>SUM(J22:J23)</f>
        <v>8.2476000000000003</v>
      </c>
    </row>
    <row r="31" spans="2:10" customFormat="1" ht="15.75" customHeight="1" x14ac:dyDescent="0.35">
      <c r="B31" s="104"/>
      <c r="C31" s="123" t="s">
        <v>24</v>
      </c>
      <c r="D31" s="15" t="s">
        <v>133</v>
      </c>
      <c r="E31" s="4">
        <v>5.2310000000000002E-2</v>
      </c>
      <c r="F31" s="15">
        <f>F28</f>
        <v>79</v>
      </c>
      <c r="G31" s="15">
        <v>89.5</v>
      </c>
      <c r="H31" s="41">
        <f>G31*E31</f>
        <v>4.6817450000000003</v>
      </c>
      <c r="I31" s="53">
        <f>J31*G31</f>
        <v>369.85785499999997</v>
      </c>
      <c r="J31" s="53">
        <f>F31*E31</f>
        <v>4.1324899999999998</v>
      </c>
    </row>
    <row r="32" spans="2:10" s="30" customFormat="1" ht="15.75" customHeight="1" x14ac:dyDescent="0.3">
      <c r="B32" s="104"/>
      <c r="C32" s="123"/>
      <c r="D32" s="10" t="s">
        <v>72</v>
      </c>
      <c r="E32" s="4">
        <v>0.13861000000000007</v>
      </c>
      <c r="F32" s="15">
        <f>F28</f>
        <v>79</v>
      </c>
      <c r="G32" s="15"/>
      <c r="H32" s="41"/>
      <c r="I32" s="53"/>
      <c r="J32" s="53"/>
    </row>
    <row r="33" spans="2:10" s="32" customFormat="1" ht="15.75" customHeight="1" x14ac:dyDescent="0.3">
      <c r="B33" s="104"/>
      <c r="C33" s="123"/>
      <c r="D33" s="10" t="s">
        <v>134</v>
      </c>
      <c r="E33" s="4">
        <v>2.5610000000000004E-2</v>
      </c>
      <c r="F33" s="15">
        <f>F28</f>
        <v>79</v>
      </c>
      <c r="G33" s="15">
        <v>680</v>
      </c>
      <c r="H33" s="41">
        <f>G33*E33</f>
        <v>17.414800000000003</v>
      </c>
      <c r="I33" s="53">
        <f>J33*G33</f>
        <v>1375.7692000000004</v>
      </c>
      <c r="J33" s="53">
        <f>F33*E33</f>
        <v>2.0231900000000005</v>
      </c>
    </row>
    <row r="34" spans="2:10" s="30" customFormat="1" ht="15.75" customHeight="1" x14ac:dyDescent="0.3">
      <c r="B34" s="104"/>
      <c r="C34" s="123"/>
      <c r="D34" s="10"/>
      <c r="E34" s="5"/>
      <c r="F34" s="47"/>
      <c r="G34" s="37"/>
      <c r="H34" s="58">
        <f>SUM(H31:H33)</f>
        <v>22.096545000000003</v>
      </c>
      <c r="I34" s="58">
        <f>SUM(I31:I33)</f>
        <v>1745.6270550000004</v>
      </c>
      <c r="J34" s="58">
        <f>SUM(J31:J33)</f>
        <v>6.1556800000000003</v>
      </c>
    </row>
    <row r="35" spans="2:10" s="30" customFormat="1" ht="15.75" customHeight="1" x14ac:dyDescent="0.3">
      <c r="B35" s="104"/>
      <c r="C35" s="97" t="s">
        <v>164</v>
      </c>
      <c r="D35" s="92" t="s">
        <v>166</v>
      </c>
      <c r="E35" s="56">
        <v>3.0000000000000001E-3</v>
      </c>
      <c r="F35" s="56">
        <v>79</v>
      </c>
      <c r="G35" s="56">
        <v>800</v>
      </c>
      <c r="H35" s="56">
        <f>G35*E35</f>
        <v>2.4</v>
      </c>
      <c r="I35" s="41">
        <f t="shared" ref="I35" si="9">J35*G35</f>
        <v>189.60000000000002</v>
      </c>
      <c r="J35" s="41">
        <f t="shared" ref="J35" si="10">F35*E35</f>
        <v>0.23700000000000002</v>
      </c>
    </row>
    <row r="36" spans="2:10" s="30" customFormat="1" ht="15.75" customHeight="1" x14ac:dyDescent="0.3">
      <c r="B36" s="104"/>
      <c r="C36" s="98"/>
      <c r="D36" s="10" t="s">
        <v>165</v>
      </c>
      <c r="E36" s="4">
        <v>0.02</v>
      </c>
      <c r="F36" s="47">
        <v>79</v>
      </c>
      <c r="G36" s="37">
        <v>60</v>
      </c>
      <c r="H36" s="33">
        <f>G36*E36</f>
        <v>1.2</v>
      </c>
      <c r="I36" s="33">
        <f>J36*G36</f>
        <v>94.800000000000011</v>
      </c>
      <c r="J36" s="33">
        <f>F36*E36</f>
        <v>1.58</v>
      </c>
    </row>
    <row r="37" spans="2:10" s="30" customFormat="1" ht="15.75" customHeight="1" x14ac:dyDescent="0.3">
      <c r="B37" s="104"/>
      <c r="C37" s="99"/>
      <c r="D37" s="10"/>
      <c r="E37" s="5"/>
      <c r="F37" s="47"/>
      <c r="G37" s="37"/>
      <c r="H37" s="58">
        <f>SUM(H35:H36)</f>
        <v>3.5999999999999996</v>
      </c>
      <c r="I37" s="58">
        <f>SUM(I34:I36)</f>
        <v>2030.0270550000002</v>
      </c>
      <c r="J37" s="58">
        <f>SUM(J34:J36)</f>
        <v>7.9726800000000004</v>
      </c>
    </row>
    <row r="38" spans="2:10" s="32" customFormat="1" ht="15.75" customHeight="1" x14ac:dyDescent="0.3">
      <c r="B38" s="105"/>
      <c r="C38" s="63" t="s">
        <v>35</v>
      </c>
      <c r="D38" s="10" t="s">
        <v>35</v>
      </c>
      <c r="E38" s="4">
        <v>0.10131</v>
      </c>
      <c r="F38" s="47">
        <f>F17</f>
        <v>79</v>
      </c>
      <c r="G38" s="37">
        <v>30</v>
      </c>
      <c r="H38" s="58">
        <f>G38*E38</f>
        <v>3.0392999999999999</v>
      </c>
      <c r="I38" s="59">
        <f>J38*G38</f>
        <v>240.10469999999998</v>
      </c>
      <c r="J38" s="60">
        <f>F38*E38</f>
        <v>8.0034899999999993</v>
      </c>
    </row>
    <row r="39" spans="2:10" s="30" customFormat="1" ht="15.75" customHeight="1" x14ac:dyDescent="0.3">
      <c r="B39" s="122" t="s">
        <v>37</v>
      </c>
      <c r="C39" s="122"/>
      <c r="D39" s="122"/>
      <c r="E39" s="84"/>
      <c r="F39" s="84"/>
      <c r="G39" s="84"/>
      <c r="H39" s="85">
        <f>H30+H34+H38+H21</f>
        <v>71.084995000000006</v>
      </c>
      <c r="I39" s="85">
        <f>I30+I34+I38</f>
        <v>4777.0387549999996</v>
      </c>
      <c r="J39" s="85">
        <f>J30+J34+J38</f>
        <v>22.406770000000002</v>
      </c>
    </row>
    <row r="40" spans="2:10" s="30" customFormat="1" ht="15.75" customHeight="1" x14ac:dyDescent="0.35">
      <c r="B40"/>
      <c r="C40"/>
      <c r="D40"/>
      <c r="E40"/>
      <c r="F40"/>
      <c r="G40"/>
      <c r="H40"/>
      <c r="I40"/>
      <c r="J40"/>
    </row>
    <row r="41" spans="2:10" s="30" customFormat="1" ht="15.75" customHeight="1" x14ac:dyDescent="0.3">
      <c r="D41" s="34"/>
      <c r="E41" s="34"/>
      <c r="F41" s="34"/>
      <c r="G41" s="34"/>
      <c r="H41" s="34"/>
      <c r="I41" s="34"/>
    </row>
    <row r="42" spans="2:10" s="30" customFormat="1" ht="15.75" customHeight="1" x14ac:dyDescent="0.35">
      <c r="B42" s="111" t="s">
        <v>101</v>
      </c>
      <c r="C42" s="111"/>
      <c r="D42" s="46" t="s">
        <v>89</v>
      </c>
      <c r="E42"/>
      <c r="F42" s="110" t="s">
        <v>187</v>
      </c>
      <c r="G42" s="110"/>
      <c r="H42" s="110"/>
      <c r="I42" s="110"/>
      <c r="J42" s="110"/>
    </row>
    <row r="43" spans="2:10" customFormat="1" ht="15.75" customHeight="1" x14ac:dyDescent="0.35">
      <c r="B43" s="30"/>
      <c r="C43" s="30"/>
      <c r="D43" s="34" t="s">
        <v>82</v>
      </c>
      <c r="F43" s="35"/>
      <c r="G43" s="35"/>
      <c r="H43" s="35" t="s">
        <v>91</v>
      </c>
      <c r="I43" s="35"/>
      <c r="J43" s="30"/>
    </row>
    <row r="44" spans="2:10" customFormat="1" ht="15.75" customHeight="1" x14ac:dyDescent="0.35">
      <c r="B44" s="30"/>
      <c r="C44" s="30"/>
      <c r="D44" s="30"/>
      <c r="J44" s="30"/>
    </row>
    <row r="45" spans="2:10" customFormat="1" ht="15.75" customHeight="1" x14ac:dyDescent="0.35">
      <c r="B45" s="111" t="s">
        <v>92</v>
      </c>
      <c r="C45" s="111"/>
      <c r="D45" s="46" t="s">
        <v>89</v>
      </c>
      <c r="F45" s="110" t="s">
        <v>188</v>
      </c>
      <c r="G45" s="110"/>
      <c r="H45" s="110"/>
      <c r="I45" s="110"/>
      <c r="J45" s="110"/>
    </row>
    <row r="46" spans="2:10" ht="14.5" x14ac:dyDescent="0.35">
      <c r="B46" s="30"/>
      <c r="C46" s="30"/>
      <c r="D46" s="34" t="s">
        <v>82</v>
      </c>
      <c r="E46"/>
      <c r="F46" s="35"/>
      <c r="G46" s="35"/>
      <c r="H46" s="35" t="s">
        <v>91</v>
      </c>
      <c r="I46" s="35"/>
      <c r="J46" s="30"/>
    </row>
    <row r="47" spans="2:10" ht="14.5" x14ac:dyDescent="0.35">
      <c r="B47"/>
      <c r="C47"/>
      <c r="D47"/>
      <c r="E47"/>
      <c r="F47"/>
      <c r="G47"/>
      <c r="H47"/>
      <c r="I47"/>
      <c r="J47"/>
    </row>
    <row r="48" spans="2:10" x14ac:dyDescent="0.35">
      <c r="J48" s="11"/>
    </row>
    <row r="49" spans="10:10" x14ac:dyDescent="0.35">
      <c r="J49" s="11"/>
    </row>
    <row r="50" spans="10:10" x14ac:dyDescent="0.35">
      <c r="J50" s="11"/>
    </row>
    <row r="51" spans="10:10" x14ac:dyDescent="0.35">
      <c r="J51" s="11"/>
    </row>
    <row r="52" spans="10:10" x14ac:dyDescent="0.35">
      <c r="J52" s="11"/>
    </row>
  </sheetData>
  <mergeCells count="18">
    <mergeCell ref="B39:D39"/>
    <mergeCell ref="B42:C42"/>
    <mergeCell ref="F42:J42"/>
    <mergeCell ref="B45:C45"/>
    <mergeCell ref="F45:J45"/>
    <mergeCell ref="B11:J11"/>
    <mergeCell ref="B13:J13"/>
    <mergeCell ref="C31:C34"/>
    <mergeCell ref="C22:C30"/>
    <mergeCell ref="B16:B38"/>
    <mergeCell ref="C16:C21"/>
    <mergeCell ref="C35:C37"/>
    <mergeCell ref="B10:J10"/>
    <mergeCell ref="B3:J3"/>
    <mergeCell ref="H5:J5"/>
    <mergeCell ref="E6:G6"/>
    <mergeCell ref="H6:J6"/>
    <mergeCell ref="B9:J9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50"/>
  <sheetViews>
    <sheetView topLeftCell="B1" zoomScaleNormal="100" zoomScalePageLayoutView="80" workbookViewId="0">
      <selection activeCell="P13" sqref="P13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8.81640625" style="11" customWidth="1"/>
    <col min="10" max="10" width="7.26953125" style="17" customWidth="1"/>
    <col min="11" max="11" width="9.1796875" style="11" customWidth="1"/>
    <col min="12" max="16384" width="9.1796875" style="11"/>
  </cols>
  <sheetData>
    <row r="2" spans="2:10" ht="32.2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176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ht="12.75" customHeight="1" x14ac:dyDescent="0.35">
      <c r="B16" s="103" t="s">
        <v>119</v>
      </c>
      <c r="C16" s="124" t="s">
        <v>64</v>
      </c>
      <c r="D16" s="10" t="s">
        <v>150</v>
      </c>
      <c r="E16" s="4">
        <v>8.0699999999999994E-2</v>
      </c>
      <c r="F16" s="47">
        <v>79</v>
      </c>
      <c r="G16" s="39">
        <v>430</v>
      </c>
      <c r="H16" s="33">
        <f>G16*E16</f>
        <v>34.701000000000001</v>
      </c>
      <c r="I16" s="41">
        <f>J16*G16</f>
        <v>2741.3789999999999</v>
      </c>
      <c r="J16" s="6">
        <f>F16*E16</f>
        <v>6.3752999999999993</v>
      </c>
    </row>
    <row r="17" spans="2:10" ht="15.75" customHeight="1" x14ac:dyDescent="0.35">
      <c r="B17" s="104"/>
      <c r="C17" s="124"/>
      <c r="D17" s="10" t="s">
        <v>151</v>
      </c>
      <c r="E17" s="4">
        <v>4.1999999999999997E-3</v>
      </c>
      <c r="F17" s="47">
        <v>79</v>
      </c>
      <c r="G17" s="37">
        <v>35</v>
      </c>
      <c r="H17" s="33">
        <f>G17*E17</f>
        <v>0.14699999999999999</v>
      </c>
      <c r="I17" s="41">
        <f>J17*G17</f>
        <v>11.613</v>
      </c>
      <c r="J17" s="6">
        <f>F17*E17</f>
        <v>0.33179999999999998</v>
      </c>
    </row>
    <row r="18" spans="2:10" ht="15.75" customHeight="1" x14ac:dyDescent="0.35">
      <c r="B18" s="104"/>
      <c r="C18" s="124"/>
      <c r="D18" s="10" t="s">
        <v>14</v>
      </c>
      <c r="E18" s="4">
        <v>2.1000000000000001E-4</v>
      </c>
      <c r="F18" s="47">
        <v>79</v>
      </c>
      <c r="G18" s="37">
        <v>45</v>
      </c>
      <c r="H18" s="33">
        <f t="shared" ref="H18:H23" si="0">G18*E18</f>
        <v>9.4500000000000001E-3</v>
      </c>
      <c r="I18" s="41">
        <f t="shared" ref="I18:I23" si="1">J18*G18</f>
        <v>0.74655000000000005</v>
      </c>
      <c r="J18" s="6">
        <f t="shared" ref="J18:J23" si="2">F18*E18</f>
        <v>1.6590000000000001E-2</v>
      </c>
    </row>
    <row r="19" spans="2:10" ht="15.75" customHeight="1" x14ac:dyDescent="0.35">
      <c r="B19" s="104"/>
      <c r="C19" s="124"/>
      <c r="D19" s="10" t="s">
        <v>30</v>
      </c>
      <c r="E19" s="4">
        <v>3.2100000000000002E-3</v>
      </c>
      <c r="F19" s="47">
        <v>79</v>
      </c>
      <c r="G19" s="37">
        <v>220</v>
      </c>
      <c r="H19" s="33">
        <f t="shared" si="0"/>
        <v>0.70620000000000005</v>
      </c>
      <c r="I19" s="41">
        <f t="shared" si="1"/>
        <v>55.789800000000007</v>
      </c>
      <c r="J19" s="6">
        <f t="shared" si="2"/>
        <v>0.25359000000000004</v>
      </c>
    </row>
    <row r="20" spans="2:10" ht="15.75" customHeight="1" x14ac:dyDescent="0.35">
      <c r="B20" s="104"/>
      <c r="C20" s="124"/>
      <c r="D20" s="10" t="s">
        <v>145</v>
      </c>
      <c r="E20" s="4">
        <v>3.2000000000000002E-3</v>
      </c>
      <c r="F20" s="47">
        <v>79</v>
      </c>
      <c r="G20" s="37">
        <v>108</v>
      </c>
      <c r="H20" s="33">
        <f t="shared" si="0"/>
        <v>0.34560000000000002</v>
      </c>
      <c r="I20" s="41">
        <f t="shared" si="1"/>
        <v>27.302400000000002</v>
      </c>
      <c r="J20" s="6">
        <f t="shared" si="2"/>
        <v>0.25280000000000002</v>
      </c>
    </row>
    <row r="21" spans="2:10" ht="15.75" customHeight="1" x14ac:dyDescent="0.35">
      <c r="B21" s="104"/>
      <c r="C21" s="124"/>
      <c r="D21" s="10" t="s">
        <v>7</v>
      </c>
      <c r="E21" s="4">
        <v>2.5100000000000001E-2</v>
      </c>
      <c r="F21" s="47">
        <v>79</v>
      </c>
      <c r="G21" s="37">
        <v>35</v>
      </c>
      <c r="H21" s="33">
        <f t="shared" si="0"/>
        <v>0.87850000000000006</v>
      </c>
      <c r="I21" s="41">
        <f t="shared" si="1"/>
        <v>69.401499999999999</v>
      </c>
      <c r="J21" s="6">
        <f t="shared" si="2"/>
        <v>1.9829000000000001</v>
      </c>
    </row>
    <row r="22" spans="2:10" ht="15.75" customHeight="1" x14ac:dyDescent="0.35">
      <c r="B22" s="104"/>
      <c r="C22" s="124"/>
      <c r="D22" s="10" t="s">
        <v>25</v>
      </c>
      <c r="E22" s="4">
        <v>3.2299999999999998E-3</v>
      </c>
      <c r="F22" s="47">
        <v>79</v>
      </c>
      <c r="G22" s="37">
        <v>680</v>
      </c>
      <c r="H22" s="33">
        <f t="shared" si="0"/>
        <v>2.1963999999999997</v>
      </c>
      <c r="I22" s="41">
        <f t="shared" si="1"/>
        <v>173.51560000000001</v>
      </c>
      <c r="J22" s="6">
        <f t="shared" si="2"/>
        <v>0.25517000000000001</v>
      </c>
    </row>
    <row r="23" spans="2:10" ht="15.75" customHeight="1" x14ac:dyDescent="0.35">
      <c r="B23" s="104"/>
      <c r="C23" s="124"/>
      <c r="D23" s="10" t="s">
        <v>147</v>
      </c>
      <c r="E23" s="4">
        <v>2.9999999999999997E-4</v>
      </c>
      <c r="F23" s="47">
        <v>79</v>
      </c>
      <c r="G23" s="37">
        <v>20</v>
      </c>
      <c r="H23" s="33">
        <f t="shared" si="0"/>
        <v>5.9999999999999993E-3</v>
      </c>
      <c r="I23" s="41">
        <f t="shared" si="1"/>
        <v>0.47399999999999998</v>
      </c>
      <c r="J23" s="6">
        <f t="shared" si="2"/>
        <v>2.3699999999999999E-2</v>
      </c>
    </row>
    <row r="24" spans="2:10" ht="15.75" customHeight="1" x14ac:dyDescent="0.35">
      <c r="B24" s="104"/>
      <c r="C24" s="124"/>
      <c r="D24" s="10"/>
      <c r="E24" s="70"/>
      <c r="F24" s="47"/>
      <c r="G24" s="37"/>
      <c r="H24" s="58">
        <f>SUM(H16:H23)</f>
        <v>38.99015</v>
      </c>
      <c r="I24" s="58">
        <f>SUM(I16:I23)</f>
        <v>3080.2218499999999</v>
      </c>
      <c r="J24" s="58">
        <f>SUM(J16:J23)</f>
        <v>9.4918499999999995</v>
      </c>
    </row>
    <row r="25" spans="2:10" ht="15.75" customHeight="1" x14ac:dyDescent="0.35">
      <c r="B25" s="104"/>
      <c r="C25" s="124" t="s">
        <v>128</v>
      </c>
      <c r="D25" s="22" t="s">
        <v>25</v>
      </c>
      <c r="E25" s="5">
        <v>1.223E-2</v>
      </c>
      <c r="F25" s="47">
        <v>79</v>
      </c>
      <c r="G25" s="37">
        <v>680</v>
      </c>
      <c r="H25" s="33">
        <f t="shared" ref="H25:H28" si="3">G25*E25</f>
        <v>8.3163999999999998</v>
      </c>
      <c r="I25" s="41">
        <f t="shared" ref="I25:I28" si="4">J25*G25</f>
        <v>656.99559999999997</v>
      </c>
      <c r="J25" s="41">
        <f t="shared" ref="J25:J28" si="5">F25*E25</f>
        <v>0.96616999999999997</v>
      </c>
    </row>
    <row r="26" spans="2:10" ht="15.75" customHeight="1" x14ac:dyDescent="0.35">
      <c r="B26" s="104"/>
      <c r="C26" s="124"/>
      <c r="D26" s="22" t="s">
        <v>62</v>
      </c>
      <c r="E26" s="5">
        <v>2.38546E-2</v>
      </c>
      <c r="F26" s="47">
        <f>F25</f>
        <v>79</v>
      </c>
      <c r="G26" s="37">
        <v>74</v>
      </c>
      <c r="H26" s="33">
        <f t="shared" si="3"/>
        <v>1.7652403999999999</v>
      </c>
      <c r="I26" s="41">
        <f t="shared" si="4"/>
        <v>139.45399159999999</v>
      </c>
      <c r="J26" s="41">
        <f t="shared" si="5"/>
        <v>1.8845134000000001</v>
      </c>
    </row>
    <row r="27" spans="2:10" ht="15.75" customHeight="1" x14ac:dyDescent="0.35">
      <c r="B27" s="104"/>
      <c r="C27" s="124"/>
      <c r="D27" s="22" t="s">
        <v>112</v>
      </c>
      <c r="E27" s="5">
        <v>3.0000000000000001E-3</v>
      </c>
      <c r="F27" s="47">
        <f t="shared" ref="F27:F28" si="6">F26</f>
        <v>79</v>
      </c>
      <c r="G27" s="37">
        <v>26</v>
      </c>
      <c r="H27" s="33">
        <f t="shared" si="3"/>
        <v>7.8E-2</v>
      </c>
      <c r="I27" s="41">
        <f t="shared" si="4"/>
        <v>6.1620000000000008</v>
      </c>
      <c r="J27" s="41">
        <f t="shared" si="5"/>
        <v>0.23700000000000002</v>
      </c>
    </row>
    <row r="28" spans="2:10" ht="15.75" customHeight="1" x14ac:dyDescent="0.35">
      <c r="B28" s="104"/>
      <c r="C28" s="124"/>
      <c r="D28" s="22" t="s">
        <v>6</v>
      </c>
      <c r="E28" s="5">
        <v>0.1</v>
      </c>
      <c r="F28" s="47">
        <f t="shared" si="6"/>
        <v>79</v>
      </c>
      <c r="G28" s="37">
        <v>40</v>
      </c>
      <c r="H28" s="33">
        <f t="shared" si="3"/>
        <v>4</v>
      </c>
      <c r="I28" s="41">
        <f t="shared" si="4"/>
        <v>316</v>
      </c>
      <c r="J28" s="41">
        <f t="shared" si="5"/>
        <v>7.9</v>
      </c>
    </row>
    <row r="29" spans="2:10" ht="15.75" customHeight="1" x14ac:dyDescent="0.35">
      <c r="B29" s="104"/>
      <c r="C29" s="124"/>
      <c r="D29" s="22" t="s">
        <v>72</v>
      </c>
      <c r="E29" s="5">
        <v>0.05</v>
      </c>
      <c r="F29" s="47">
        <v>79</v>
      </c>
      <c r="G29" s="37"/>
      <c r="H29" s="33"/>
      <c r="I29" s="41"/>
      <c r="J29" s="41"/>
    </row>
    <row r="30" spans="2:10" customFormat="1" ht="15.75" customHeight="1" x14ac:dyDescent="0.35">
      <c r="B30" s="104"/>
      <c r="C30" s="124"/>
      <c r="D30" s="22"/>
      <c r="E30" s="5"/>
      <c r="F30" s="47"/>
      <c r="G30" s="37"/>
      <c r="H30" s="33"/>
      <c r="I30" s="41"/>
      <c r="J30" s="41"/>
    </row>
    <row r="31" spans="2:10" s="30" customFormat="1" ht="15.75" customHeight="1" x14ac:dyDescent="0.3">
      <c r="B31" s="104"/>
      <c r="C31" s="124"/>
      <c r="D31" s="10"/>
      <c r="E31" s="5"/>
      <c r="F31" s="47"/>
      <c r="G31" s="37"/>
      <c r="H31" s="58">
        <f>SUM(H25:H30)</f>
        <v>14.159640399999999</v>
      </c>
      <c r="I31" s="58">
        <f>SUM(I25:I30)</f>
        <v>1118.6115915999999</v>
      </c>
      <c r="J31" s="58">
        <f>SUM(J25:J30)</f>
        <v>10.987683400000002</v>
      </c>
    </row>
    <row r="32" spans="2:10" s="30" customFormat="1" ht="41.25" customHeight="1" x14ac:dyDescent="0.3">
      <c r="B32" s="104"/>
      <c r="C32" s="94" t="s">
        <v>152</v>
      </c>
      <c r="D32" s="13" t="s">
        <v>153</v>
      </c>
      <c r="E32" s="5">
        <v>0.122</v>
      </c>
      <c r="F32" s="47">
        <v>79</v>
      </c>
      <c r="G32" s="37">
        <v>99</v>
      </c>
      <c r="H32" s="33">
        <f t="shared" ref="H32" si="7">G32*E32</f>
        <v>12.077999999999999</v>
      </c>
      <c r="I32" s="41">
        <f t="shared" ref="I32" si="8">J32*G32</f>
        <v>954.16200000000003</v>
      </c>
      <c r="J32" s="41">
        <f t="shared" ref="J32" si="9">F32*E32</f>
        <v>9.6379999999999999</v>
      </c>
    </row>
    <row r="33" spans="2:10" s="30" customFormat="1" ht="15.75" customHeight="1" x14ac:dyDescent="0.3">
      <c r="B33" s="104"/>
      <c r="C33" s="95"/>
      <c r="D33" s="10" t="s">
        <v>154</v>
      </c>
      <c r="E33" s="5">
        <v>2.1999999999999999E-2</v>
      </c>
      <c r="F33" s="47">
        <v>79</v>
      </c>
      <c r="G33" s="37">
        <v>120</v>
      </c>
      <c r="H33" s="33">
        <f t="shared" ref="H33:H34" si="10">G33*E33</f>
        <v>2.6399999999999997</v>
      </c>
      <c r="I33" s="41">
        <f t="shared" ref="I33:I34" si="11">J33*G33</f>
        <v>208.56</v>
      </c>
      <c r="J33" s="41">
        <f t="shared" ref="J33:J35" si="12">F33*E33</f>
        <v>1.738</v>
      </c>
    </row>
    <row r="34" spans="2:10" s="30" customFormat="1" ht="15.75" customHeight="1" x14ac:dyDescent="0.3">
      <c r="B34" s="104"/>
      <c r="C34" s="95"/>
      <c r="D34" s="10" t="s">
        <v>155</v>
      </c>
      <c r="E34" s="5">
        <v>1.23E-2</v>
      </c>
      <c r="F34" s="47">
        <v>79</v>
      </c>
      <c r="G34" s="37">
        <v>60</v>
      </c>
      <c r="H34" s="33">
        <f t="shared" si="10"/>
        <v>0.73799999999999999</v>
      </c>
      <c r="I34" s="41">
        <f t="shared" si="11"/>
        <v>58.302</v>
      </c>
      <c r="J34" s="41">
        <f t="shared" si="12"/>
        <v>0.97170000000000001</v>
      </c>
    </row>
    <row r="35" spans="2:10" s="30" customFormat="1" ht="15.75" customHeight="1" x14ac:dyDescent="0.3">
      <c r="B35" s="104"/>
      <c r="C35" s="95"/>
      <c r="D35" s="10" t="s">
        <v>72</v>
      </c>
      <c r="E35" s="5">
        <v>1.2E-2</v>
      </c>
      <c r="F35" s="47">
        <v>79</v>
      </c>
      <c r="G35" s="37"/>
      <c r="H35" s="33"/>
      <c r="I35" s="41"/>
      <c r="J35" s="41">
        <f t="shared" si="12"/>
        <v>0.94800000000000006</v>
      </c>
    </row>
    <row r="36" spans="2:10" s="32" customFormat="1" ht="15.75" customHeight="1" x14ac:dyDescent="0.3">
      <c r="B36" s="104"/>
      <c r="C36" s="96"/>
      <c r="D36" s="10"/>
      <c r="E36" s="4">
        <v>0.10500000000000001</v>
      </c>
      <c r="F36" s="47">
        <v>79</v>
      </c>
      <c r="G36" s="37">
        <v>65</v>
      </c>
      <c r="H36" s="58">
        <f>SUM(H32:H35)</f>
        <v>15.456</v>
      </c>
      <c r="I36" s="58">
        <f>J36*G36</f>
        <v>539.17499999999995</v>
      </c>
      <c r="J36" s="58">
        <f>F36*E36</f>
        <v>8.2949999999999999</v>
      </c>
    </row>
    <row r="37" spans="2:10" s="30" customFormat="1" ht="15.75" customHeight="1" x14ac:dyDescent="0.3">
      <c r="B37" s="105"/>
      <c r="C37" s="63" t="s">
        <v>35</v>
      </c>
      <c r="D37" s="10" t="s">
        <v>35</v>
      </c>
      <c r="E37" s="4">
        <v>0.10131</v>
      </c>
      <c r="F37" s="47">
        <v>79</v>
      </c>
      <c r="G37" s="37">
        <v>30</v>
      </c>
      <c r="H37" s="58">
        <f>G37*E37</f>
        <v>3.0392999999999999</v>
      </c>
      <c r="I37" s="59">
        <f>J37*G37</f>
        <v>240.10469999999998</v>
      </c>
      <c r="J37" s="59">
        <f>F37*E37</f>
        <v>8.0034899999999993</v>
      </c>
    </row>
    <row r="38" spans="2:10" s="30" customFormat="1" ht="15.75" customHeight="1" x14ac:dyDescent="0.3">
      <c r="B38" s="83" t="s">
        <v>37</v>
      </c>
      <c r="C38" s="83"/>
      <c r="D38" s="83"/>
      <c r="E38" s="84"/>
      <c r="F38" s="84"/>
      <c r="G38" s="84"/>
      <c r="H38" s="85">
        <f>H24+H31+H36+H37</f>
        <v>71.645090400000001</v>
      </c>
      <c r="I38" s="85">
        <f>I24+I31+I36+I37</f>
        <v>4978.1131415999998</v>
      </c>
      <c r="J38" s="85">
        <f>J24+J31+J36+J37</f>
        <v>36.778023400000002</v>
      </c>
    </row>
    <row r="39" spans="2:10" s="32" customFormat="1" ht="15.75" customHeight="1" x14ac:dyDescent="0.35">
      <c r="B39"/>
      <c r="C39"/>
      <c r="D39"/>
      <c r="E39"/>
      <c r="F39"/>
      <c r="G39"/>
      <c r="H39"/>
      <c r="I39"/>
      <c r="J39"/>
    </row>
    <row r="40" spans="2:10" s="30" customFormat="1" ht="15.75" customHeight="1" x14ac:dyDescent="0.3">
      <c r="D40" s="34"/>
      <c r="E40" s="34"/>
      <c r="F40" s="34"/>
      <c r="G40" s="34"/>
      <c r="H40" s="34"/>
      <c r="I40" s="34"/>
    </row>
    <row r="41" spans="2:10" s="30" customFormat="1" ht="15.75" customHeight="1" x14ac:dyDescent="0.35">
      <c r="B41" s="72" t="s">
        <v>101</v>
      </c>
      <c r="C41" s="72"/>
      <c r="D41" s="46" t="s">
        <v>89</v>
      </c>
      <c r="E41"/>
      <c r="F41" s="110" t="s">
        <v>187</v>
      </c>
      <c r="G41" s="110"/>
      <c r="H41" s="110"/>
      <c r="I41" s="110"/>
      <c r="J41" s="110"/>
    </row>
    <row r="42" spans="2:10" s="30" customFormat="1" ht="15.75" customHeight="1" x14ac:dyDescent="0.35">
      <c r="D42" s="34" t="s">
        <v>82</v>
      </c>
      <c r="E42"/>
      <c r="F42" s="35"/>
      <c r="G42" s="35"/>
      <c r="H42" s="35" t="s">
        <v>91</v>
      </c>
      <c r="I42" s="35"/>
    </row>
    <row r="43" spans="2:10" s="30" customFormat="1" ht="15.75" customHeight="1" x14ac:dyDescent="0.35">
      <c r="E43"/>
      <c r="F43"/>
      <c r="G43"/>
      <c r="H43"/>
      <c r="I43"/>
    </row>
    <row r="44" spans="2:10" customFormat="1" ht="15.75" customHeight="1" x14ac:dyDescent="0.35">
      <c r="B44" s="72" t="s">
        <v>92</v>
      </c>
      <c r="C44" s="72"/>
      <c r="D44" s="46" t="s">
        <v>89</v>
      </c>
      <c r="F44" s="110" t="s">
        <v>188</v>
      </c>
      <c r="G44" s="110"/>
      <c r="H44" s="110"/>
      <c r="I44" s="110"/>
      <c r="J44" s="110"/>
    </row>
    <row r="45" spans="2:10" customFormat="1" ht="15.75" customHeight="1" x14ac:dyDescent="0.35">
      <c r="B45" s="30"/>
      <c r="C45" s="30"/>
      <c r="D45" s="34" t="s">
        <v>82</v>
      </c>
      <c r="F45" s="35"/>
      <c r="G45" s="35"/>
      <c r="H45" s="35" t="s">
        <v>91</v>
      </c>
      <c r="I45" s="35"/>
      <c r="J45" s="30"/>
    </row>
    <row r="46" spans="2:10" customFormat="1" ht="15.75" customHeight="1" x14ac:dyDescent="0.35">
      <c r="B46" s="11"/>
      <c r="C46" s="11"/>
      <c r="D46" s="11"/>
      <c r="E46" s="11"/>
      <c r="F46" s="11"/>
      <c r="G46" s="11"/>
      <c r="H46" s="11"/>
      <c r="I46" s="11"/>
      <c r="J46" s="17"/>
    </row>
    <row r="47" spans="2:10" x14ac:dyDescent="0.35">
      <c r="J47" s="11"/>
    </row>
    <row r="48" spans="2:10" x14ac:dyDescent="0.35">
      <c r="J48" s="11"/>
    </row>
    <row r="49" spans="10:10" x14ac:dyDescent="0.35">
      <c r="J49" s="11"/>
    </row>
    <row r="50" spans="10:10" x14ac:dyDescent="0.35">
      <c r="J50" s="11"/>
    </row>
  </sheetData>
  <mergeCells count="14">
    <mergeCell ref="B3:J3"/>
    <mergeCell ref="H5:J5"/>
    <mergeCell ref="E6:G6"/>
    <mergeCell ref="H6:J6"/>
    <mergeCell ref="B9:J9"/>
    <mergeCell ref="F41:J41"/>
    <mergeCell ref="F44:J44"/>
    <mergeCell ref="B16:B37"/>
    <mergeCell ref="C32:C36"/>
    <mergeCell ref="B10:J10"/>
    <mergeCell ref="C16:C24"/>
    <mergeCell ref="C25:C31"/>
    <mergeCell ref="B11:J11"/>
    <mergeCell ref="B13:J13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3"/>
  <sheetViews>
    <sheetView topLeftCell="B1" zoomScaleNormal="100" zoomScalePageLayoutView="80" workbookViewId="0">
      <selection activeCell="O14" sqref="O14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1.54296875" style="11" bestFit="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26.2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177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116</v>
      </c>
      <c r="C16" s="100" t="s">
        <v>144</v>
      </c>
      <c r="D16" s="10" t="s">
        <v>2</v>
      </c>
      <c r="E16" s="4">
        <v>0.04</v>
      </c>
      <c r="F16" s="47">
        <v>79</v>
      </c>
      <c r="G16" s="38">
        <v>40</v>
      </c>
      <c r="H16" s="48">
        <f t="shared" ref="H16:H20" si="0">G16*E16</f>
        <v>1.6</v>
      </c>
      <c r="I16" s="48">
        <f t="shared" ref="I16:I17" si="1">J16*G16</f>
        <v>126.4</v>
      </c>
      <c r="J16" s="48">
        <f t="shared" ref="J16:J17" si="2">F16*E16</f>
        <v>3.16</v>
      </c>
    </row>
    <row r="17" spans="2:10" s="1" customFormat="1" x14ac:dyDescent="0.35">
      <c r="B17" s="104"/>
      <c r="C17" s="101"/>
      <c r="D17" s="22" t="s">
        <v>7</v>
      </c>
      <c r="E17" s="4">
        <v>1.2E-2</v>
      </c>
      <c r="F17" s="47">
        <f>F16</f>
        <v>79</v>
      </c>
      <c r="G17" s="39">
        <v>35</v>
      </c>
      <c r="H17" s="48">
        <f t="shared" si="0"/>
        <v>0.42</v>
      </c>
      <c r="I17" s="48">
        <f t="shared" si="1"/>
        <v>33.18</v>
      </c>
      <c r="J17" s="48">
        <f t="shared" si="2"/>
        <v>0.94800000000000006</v>
      </c>
    </row>
    <row r="18" spans="2:10" s="1" customFormat="1" x14ac:dyDescent="0.35">
      <c r="B18" s="104"/>
      <c r="C18" s="101"/>
      <c r="D18" s="10" t="s">
        <v>145</v>
      </c>
      <c r="E18" s="4">
        <v>5.0000000000000001E-3</v>
      </c>
      <c r="F18" s="47">
        <f>F16</f>
        <v>79</v>
      </c>
      <c r="G18" s="39">
        <v>108</v>
      </c>
      <c r="H18" s="48">
        <f t="shared" si="0"/>
        <v>0.54</v>
      </c>
      <c r="I18" s="48">
        <f>SUM(I16:I17)</f>
        <v>159.58000000000001</v>
      </c>
      <c r="J18" s="48">
        <f>SUM(J16:J17)</f>
        <v>4.1080000000000005</v>
      </c>
    </row>
    <row r="19" spans="2:10" s="1" customFormat="1" x14ac:dyDescent="0.35">
      <c r="B19" s="104"/>
      <c r="C19" s="101"/>
      <c r="D19" s="10" t="s">
        <v>147</v>
      </c>
      <c r="E19" s="4">
        <v>6.9999999999999999E-4</v>
      </c>
      <c r="F19" s="47">
        <f t="shared" ref="F19" si="3">F17</f>
        <v>79</v>
      </c>
      <c r="G19" s="39">
        <v>20</v>
      </c>
      <c r="H19" s="48">
        <f t="shared" si="0"/>
        <v>1.4E-2</v>
      </c>
      <c r="I19" s="48">
        <f t="shared" ref="I19:J20" si="4">SUM(I17:I18)</f>
        <v>192.76000000000002</v>
      </c>
      <c r="J19" s="48">
        <f t="shared" si="4"/>
        <v>5.0560000000000009</v>
      </c>
    </row>
    <row r="20" spans="2:10" s="1" customFormat="1" ht="26" x14ac:dyDescent="0.35">
      <c r="B20" s="104"/>
      <c r="C20" s="101"/>
      <c r="D20" s="88" t="s">
        <v>146</v>
      </c>
      <c r="E20" s="4">
        <v>0.03</v>
      </c>
      <c r="F20" s="47">
        <f>F18</f>
        <v>79</v>
      </c>
      <c r="G20" s="15">
        <v>130</v>
      </c>
      <c r="H20" s="48">
        <f t="shared" si="0"/>
        <v>3.9</v>
      </c>
      <c r="I20" s="48">
        <f t="shared" si="4"/>
        <v>352.34000000000003</v>
      </c>
      <c r="J20" s="48">
        <f t="shared" si="4"/>
        <v>9.1640000000000015</v>
      </c>
    </row>
    <row r="21" spans="2:10" s="1" customFormat="1" x14ac:dyDescent="0.35">
      <c r="B21" s="104"/>
      <c r="C21" s="102"/>
      <c r="D21" s="10"/>
      <c r="E21" s="3"/>
      <c r="F21" s="47"/>
      <c r="G21" s="39"/>
      <c r="H21" s="61">
        <f>SUM(H16:H20)</f>
        <v>6.4740000000000002</v>
      </c>
      <c r="I21" s="61">
        <f>SUM(I16:I20)</f>
        <v>864.2600000000001</v>
      </c>
      <c r="J21" s="61">
        <f>SUM(J16:J20)</f>
        <v>22.436000000000003</v>
      </c>
    </row>
    <row r="22" spans="2:10" ht="12.75" customHeight="1" x14ac:dyDescent="0.35">
      <c r="B22" s="104"/>
      <c r="C22" s="126" t="s">
        <v>141</v>
      </c>
      <c r="D22" s="10" t="s">
        <v>78</v>
      </c>
      <c r="E22" s="4">
        <v>5.2999999999999999E-2</v>
      </c>
      <c r="F22" s="47">
        <f>F19</f>
        <v>79</v>
      </c>
      <c r="G22" s="38">
        <v>82</v>
      </c>
      <c r="H22" s="33">
        <f t="shared" ref="H22:H25" si="5">G22*E22</f>
        <v>4.3460000000000001</v>
      </c>
      <c r="I22" s="41">
        <f t="shared" ref="I22:I25" si="6">J22*G22</f>
        <v>343.334</v>
      </c>
      <c r="J22" s="6">
        <f t="shared" ref="J22:J25" si="7">F22*E22</f>
        <v>4.1870000000000003</v>
      </c>
    </row>
    <row r="23" spans="2:10" ht="15.75" customHeight="1" x14ac:dyDescent="0.35">
      <c r="B23" s="104"/>
      <c r="C23" s="127"/>
      <c r="D23" s="10" t="s">
        <v>7</v>
      </c>
      <c r="E23" s="4">
        <v>2.6000000000000002E-2</v>
      </c>
      <c r="F23" s="47">
        <f>F22</f>
        <v>79</v>
      </c>
      <c r="G23" s="39">
        <v>35</v>
      </c>
      <c r="H23" s="33">
        <f t="shared" si="5"/>
        <v>0.91</v>
      </c>
      <c r="I23" s="41">
        <f t="shared" si="6"/>
        <v>71.890000000000015</v>
      </c>
      <c r="J23" s="6">
        <f t="shared" si="7"/>
        <v>2.0540000000000003</v>
      </c>
    </row>
    <row r="24" spans="2:10" ht="15.75" customHeight="1" x14ac:dyDescent="0.35">
      <c r="B24" s="104"/>
      <c r="C24" s="127"/>
      <c r="D24" s="10" t="s">
        <v>9</v>
      </c>
      <c r="E24" s="4">
        <v>3.4000000000000002E-2</v>
      </c>
      <c r="F24" s="47">
        <f t="shared" ref="F24" si="8">F23</f>
        <v>79</v>
      </c>
      <c r="G24" s="40">
        <v>25</v>
      </c>
      <c r="H24" s="33">
        <f t="shared" si="5"/>
        <v>0.85000000000000009</v>
      </c>
      <c r="I24" s="41">
        <f t="shared" si="6"/>
        <v>67.150000000000006</v>
      </c>
      <c r="J24" s="6">
        <f t="shared" si="7"/>
        <v>2.6860000000000004</v>
      </c>
    </row>
    <row r="25" spans="2:10" ht="15.75" customHeight="1" x14ac:dyDescent="0.35">
      <c r="B25" s="104"/>
      <c r="C25" s="127"/>
      <c r="D25" s="10" t="s">
        <v>5</v>
      </c>
      <c r="E25" s="4">
        <v>3.0000000000000002E-2</v>
      </c>
      <c r="F25" s="47">
        <f>F16</f>
        <v>79</v>
      </c>
      <c r="G25" s="37">
        <v>108</v>
      </c>
      <c r="H25" s="33">
        <f t="shared" si="5"/>
        <v>3.24</v>
      </c>
      <c r="I25" s="41">
        <f t="shared" si="6"/>
        <v>255.96</v>
      </c>
      <c r="J25" s="6">
        <f t="shared" si="7"/>
        <v>2.37</v>
      </c>
    </row>
    <row r="26" spans="2:10" ht="15.75" customHeight="1" x14ac:dyDescent="0.35">
      <c r="B26" s="104"/>
      <c r="C26" s="127"/>
      <c r="D26" s="10" t="s">
        <v>142</v>
      </c>
      <c r="E26" s="4">
        <v>8.1000000000000003E-2</v>
      </c>
      <c r="F26" s="47">
        <f>F17</f>
        <v>79</v>
      </c>
      <c r="G26" s="37">
        <v>430</v>
      </c>
      <c r="H26" s="33">
        <f t="shared" ref="H26" si="9">G26*E26</f>
        <v>34.83</v>
      </c>
      <c r="I26" s="41">
        <f t="shared" ref="I26" si="10">J26*G26</f>
        <v>2751.57</v>
      </c>
      <c r="J26" s="6">
        <f t="shared" ref="J26" si="11">F26*E26</f>
        <v>6.399</v>
      </c>
    </row>
    <row r="27" spans="2:10" ht="15.75" customHeight="1" x14ac:dyDescent="0.35">
      <c r="B27" s="104"/>
      <c r="C27" s="128"/>
      <c r="D27" s="10"/>
      <c r="E27" s="5"/>
      <c r="F27" s="47"/>
      <c r="G27" s="37"/>
      <c r="H27" s="58">
        <f>SUM(H22:H26)</f>
        <v>44.176000000000002</v>
      </c>
      <c r="I27" s="58">
        <f>SUM(I22:I26)</f>
        <v>3489.9040000000005</v>
      </c>
      <c r="J27" s="58">
        <f>SUM(J22:J26)</f>
        <v>17.696000000000002</v>
      </c>
    </row>
    <row r="28" spans="2:10" ht="15.75" customHeight="1" x14ac:dyDescent="0.35">
      <c r="B28" s="104"/>
      <c r="C28" s="125" t="s">
        <v>118</v>
      </c>
      <c r="D28" s="10" t="s">
        <v>67</v>
      </c>
      <c r="E28" s="4">
        <v>3.1000000000000003E-2</v>
      </c>
      <c r="F28" s="47">
        <f>F16</f>
        <v>79</v>
      </c>
      <c r="G28" s="37">
        <v>110</v>
      </c>
      <c r="H28" s="33">
        <f t="shared" ref="H28:H29" si="12">G28*E28</f>
        <v>3.41</v>
      </c>
      <c r="I28" s="41">
        <f t="shared" ref="I28:I29" si="13">J28*G28</f>
        <v>269.39000000000004</v>
      </c>
      <c r="J28" s="6">
        <f t="shared" ref="J28:J30" si="14">F28*E28</f>
        <v>2.4490000000000003</v>
      </c>
    </row>
    <row r="29" spans="2:10" ht="15.75" customHeight="1" x14ac:dyDescent="0.35">
      <c r="B29" s="104"/>
      <c r="C29" s="125"/>
      <c r="D29" s="10" t="s">
        <v>10</v>
      </c>
      <c r="E29" s="4">
        <v>0.03</v>
      </c>
      <c r="F29" s="47">
        <f>F28</f>
        <v>79</v>
      </c>
      <c r="G29" s="37">
        <v>62</v>
      </c>
      <c r="H29" s="33">
        <f t="shared" si="12"/>
        <v>1.8599999999999999</v>
      </c>
      <c r="I29" s="41">
        <f t="shared" si="13"/>
        <v>146.94</v>
      </c>
      <c r="J29" s="6">
        <f t="shared" si="14"/>
        <v>2.37</v>
      </c>
    </row>
    <row r="30" spans="2:10" ht="15.75" customHeight="1" x14ac:dyDescent="0.35">
      <c r="B30" s="104"/>
      <c r="C30" s="125"/>
      <c r="D30" s="10" t="s">
        <v>72</v>
      </c>
      <c r="E30" s="5">
        <v>0.19</v>
      </c>
      <c r="F30" s="47">
        <f>F29</f>
        <v>79</v>
      </c>
      <c r="G30" s="37"/>
      <c r="H30" s="33"/>
      <c r="I30" s="41"/>
      <c r="J30" s="6">
        <f t="shared" si="14"/>
        <v>15.01</v>
      </c>
    </row>
    <row r="31" spans="2:10" ht="15.75" customHeight="1" x14ac:dyDescent="0.35">
      <c r="B31" s="104"/>
      <c r="C31" s="125"/>
      <c r="D31" s="10"/>
      <c r="E31" s="5"/>
      <c r="F31" s="47"/>
      <c r="G31" s="37"/>
      <c r="H31" s="58">
        <f>SUM(H28:H30)</f>
        <v>5.27</v>
      </c>
      <c r="I31" s="58">
        <f>SUM(I28:I30)</f>
        <v>416.33000000000004</v>
      </c>
      <c r="J31" s="58">
        <f>SUM(J28:J30)</f>
        <v>19.829000000000001</v>
      </c>
    </row>
    <row r="32" spans="2:10" ht="15.75" customHeight="1" x14ac:dyDescent="0.35">
      <c r="B32" s="104"/>
      <c r="C32" s="67" t="s">
        <v>156</v>
      </c>
      <c r="D32" s="10" t="s">
        <v>156</v>
      </c>
      <c r="E32" s="5">
        <v>0.04</v>
      </c>
      <c r="F32" s="47">
        <v>79</v>
      </c>
      <c r="G32" s="37">
        <v>190</v>
      </c>
      <c r="H32" s="33">
        <f t="shared" ref="H32" si="15">G32*E32</f>
        <v>7.6000000000000005</v>
      </c>
      <c r="I32" s="41">
        <f t="shared" ref="I32" si="16">J32*G32</f>
        <v>600.4</v>
      </c>
      <c r="J32" s="6">
        <f t="shared" ref="J32" si="17">F32*E32</f>
        <v>3.16</v>
      </c>
    </row>
    <row r="33" spans="2:10" ht="15.75" customHeight="1" x14ac:dyDescent="0.35">
      <c r="B33" s="104"/>
      <c r="C33" s="4" t="s">
        <v>27</v>
      </c>
      <c r="D33" s="65" t="s">
        <v>27</v>
      </c>
      <c r="E33" s="4">
        <v>8.0110000000000001E-2</v>
      </c>
      <c r="F33" s="47">
        <v>79</v>
      </c>
      <c r="G33" s="37">
        <v>80</v>
      </c>
      <c r="H33" s="33">
        <f>G33*E33</f>
        <v>6.4088000000000003</v>
      </c>
      <c r="I33" s="41">
        <f>J33*G33</f>
        <v>506.29520000000002</v>
      </c>
      <c r="J33" s="6">
        <f>F33*E33</f>
        <v>6.3286899999999999</v>
      </c>
    </row>
    <row r="34" spans="2:10" customFormat="1" ht="15.75" customHeight="1" x14ac:dyDescent="0.35">
      <c r="B34" s="105"/>
      <c r="C34" s="63" t="s">
        <v>35</v>
      </c>
      <c r="D34" s="10" t="s">
        <v>35</v>
      </c>
      <c r="E34" s="4">
        <v>0.10131</v>
      </c>
      <c r="F34" s="47">
        <f>F16</f>
        <v>79</v>
      </c>
      <c r="G34" s="37">
        <v>30</v>
      </c>
      <c r="H34" s="33">
        <f>G34*E34</f>
        <v>3.0392999999999999</v>
      </c>
      <c r="I34" s="41">
        <f>J34*G34</f>
        <v>240.10469999999998</v>
      </c>
      <c r="J34" s="6">
        <f>F34*E34</f>
        <v>8.0034899999999993</v>
      </c>
    </row>
    <row r="35" spans="2:10" s="30" customFormat="1" ht="15.75" customHeight="1" x14ac:dyDescent="0.3">
      <c r="B35" s="122" t="s">
        <v>37</v>
      </c>
      <c r="C35" s="122"/>
      <c r="D35" s="122"/>
      <c r="E35" s="84"/>
      <c r="F35" s="84"/>
      <c r="G35" s="84"/>
      <c r="H35" s="85">
        <f>H21+H27+H31+H33+H34+H32</f>
        <v>72.968099999999993</v>
      </c>
      <c r="I35" s="85">
        <f>I21+I27+I31+I33+I34</f>
        <v>5516.8939000000009</v>
      </c>
      <c r="J35" s="85">
        <f>J21+J27+J31+J33+J34</f>
        <v>74.293180000000007</v>
      </c>
    </row>
    <row r="37" spans="2:10" ht="14.5" x14ac:dyDescent="0.35">
      <c r="B37"/>
      <c r="C37"/>
      <c r="D37"/>
      <c r="E37"/>
      <c r="F37"/>
      <c r="G37"/>
      <c r="H37"/>
      <c r="I37"/>
      <c r="J37"/>
    </row>
    <row r="38" spans="2:10" ht="14" x14ac:dyDescent="0.3">
      <c r="B38" s="30"/>
      <c r="C38" s="30"/>
      <c r="D38" s="34"/>
      <c r="E38" s="34"/>
      <c r="F38" s="34"/>
      <c r="G38" s="34"/>
      <c r="H38" s="34"/>
      <c r="I38" s="34"/>
      <c r="J38" s="30"/>
    </row>
    <row r="39" spans="2:10" ht="15.5" x14ac:dyDescent="0.35">
      <c r="B39" s="111" t="s">
        <v>101</v>
      </c>
      <c r="C39" s="111"/>
      <c r="D39" s="46" t="s">
        <v>89</v>
      </c>
      <c r="E39"/>
      <c r="F39" s="110" t="s">
        <v>187</v>
      </c>
      <c r="G39" s="110"/>
      <c r="H39" s="110"/>
      <c r="I39" s="110"/>
      <c r="J39" s="110"/>
    </row>
    <row r="40" spans="2:10" ht="14.5" x14ac:dyDescent="0.35">
      <c r="B40" s="30"/>
      <c r="C40" s="30"/>
      <c r="D40" s="34" t="s">
        <v>82</v>
      </c>
      <c r="E40"/>
      <c r="F40" s="35"/>
      <c r="G40" s="35"/>
      <c r="H40" s="35" t="s">
        <v>91</v>
      </c>
      <c r="I40" s="35"/>
      <c r="J40" s="30"/>
    </row>
    <row r="41" spans="2:10" ht="14.5" x14ac:dyDescent="0.35">
      <c r="B41" s="30"/>
      <c r="C41" s="30"/>
      <c r="D41" s="30"/>
      <c r="E41"/>
      <c r="F41"/>
      <c r="G41"/>
      <c r="H41"/>
      <c r="I41"/>
      <c r="J41" s="30"/>
    </row>
    <row r="42" spans="2:10" ht="15.5" x14ac:dyDescent="0.35">
      <c r="B42" s="111" t="s">
        <v>92</v>
      </c>
      <c r="C42" s="111"/>
      <c r="D42" s="46" t="s">
        <v>89</v>
      </c>
      <c r="E42"/>
      <c r="F42" s="110" t="s">
        <v>188</v>
      </c>
      <c r="G42" s="110"/>
      <c r="H42" s="110"/>
      <c r="I42" s="110"/>
      <c r="J42" s="110"/>
    </row>
    <row r="43" spans="2:10" ht="14.5" x14ac:dyDescent="0.35">
      <c r="B43" s="30"/>
      <c r="C43" s="30"/>
      <c r="D43" s="34" t="s">
        <v>82</v>
      </c>
      <c r="E43"/>
      <c r="F43" s="35"/>
      <c r="G43" s="35"/>
      <c r="H43" s="35" t="s">
        <v>91</v>
      </c>
      <c r="I43" s="35"/>
      <c r="J43" s="30"/>
    </row>
  </sheetData>
  <mergeCells count="17">
    <mergeCell ref="B10:J10"/>
    <mergeCell ref="B3:J3"/>
    <mergeCell ref="H5:J5"/>
    <mergeCell ref="E6:G6"/>
    <mergeCell ref="H6:J6"/>
    <mergeCell ref="B9:J9"/>
    <mergeCell ref="B11:J11"/>
    <mergeCell ref="B13:J13"/>
    <mergeCell ref="C16:C21"/>
    <mergeCell ref="C28:C31"/>
    <mergeCell ref="C22:C27"/>
    <mergeCell ref="B16:B34"/>
    <mergeCell ref="B35:D35"/>
    <mergeCell ref="B39:C39"/>
    <mergeCell ref="F39:J39"/>
    <mergeCell ref="B42:C42"/>
    <mergeCell ref="F42:J42"/>
  </mergeCells>
  <pageMargins left="0.33" right="0.28000000000000003" top="0.2" bottom="0.16" header="0.2" footer="0.16"/>
  <pageSetup paperSize="9" scale="92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J44"/>
  <sheetViews>
    <sheetView zoomScaleNormal="100" zoomScalePageLayoutView="80" workbookViewId="0">
      <selection activeCell="N13" sqref="N13"/>
    </sheetView>
  </sheetViews>
  <sheetFormatPr defaultColWidth="9.1796875" defaultRowHeight="13" x14ac:dyDescent="0.35"/>
  <cols>
    <col min="1" max="1" width="0.26953125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0.453125" style="1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29.2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178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120</v>
      </c>
      <c r="C16" s="119" t="s">
        <v>74</v>
      </c>
      <c r="D16" s="4" t="s">
        <v>6</v>
      </c>
      <c r="E16" s="4">
        <v>7.8700000000000006E-2</v>
      </c>
      <c r="F16" s="4">
        <v>55</v>
      </c>
      <c r="G16" s="4">
        <v>40</v>
      </c>
      <c r="H16" s="4">
        <f>G16*E16</f>
        <v>3.1480000000000001</v>
      </c>
      <c r="I16" s="4">
        <f>J16*G16</f>
        <v>173.14</v>
      </c>
      <c r="J16" s="41">
        <f>F16*E16</f>
        <v>4.3285</v>
      </c>
    </row>
    <row r="17" spans="2:10" s="1" customFormat="1" x14ac:dyDescent="0.35">
      <c r="B17" s="104"/>
      <c r="C17" s="120"/>
      <c r="D17" s="4" t="s">
        <v>134</v>
      </c>
      <c r="E17" s="4">
        <v>6.6999999999999994E-3</v>
      </c>
      <c r="F17" s="4">
        <v>55</v>
      </c>
      <c r="G17" s="4">
        <v>680</v>
      </c>
      <c r="H17" s="4">
        <f>G17*E17</f>
        <v>4.5559999999999992</v>
      </c>
      <c r="I17" s="4">
        <f>J17*G17</f>
        <v>250.57999999999996</v>
      </c>
      <c r="J17" s="41">
        <f>F17*E17</f>
        <v>0.36849999999999994</v>
      </c>
    </row>
    <row r="18" spans="2:10" s="1" customFormat="1" x14ac:dyDescent="0.35">
      <c r="B18" s="104"/>
      <c r="C18" s="120"/>
      <c r="D18" s="10" t="s">
        <v>72</v>
      </c>
      <c r="E18" s="4">
        <v>0.14061000000000007</v>
      </c>
      <c r="F18" s="47">
        <f>F16</f>
        <v>55</v>
      </c>
      <c r="G18" s="39"/>
      <c r="H18" s="48"/>
      <c r="I18" s="48"/>
      <c r="J18" s="48"/>
    </row>
    <row r="19" spans="2:10" s="1" customFormat="1" x14ac:dyDescent="0.35">
      <c r="B19" s="104"/>
      <c r="C19" s="121"/>
      <c r="D19" s="15"/>
      <c r="E19" s="71"/>
      <c r="F19" s="15"/>
      <c r="G19" s="15"/>
      <c r="H19" s="59">
        <f>SUM(H16:H18)</f>
        <v>7.7039999999999988</v>
      </c>
      <c r="I19" s="59">
        <f>SUM(I16:I18)</f>
        <v>423.71999999999991</v>
      </c>
      <c r="J19" s="59">
        <f>SUM(J16:J18)</f>
        <v>4.6970000000000001</v>
      </c>
    </row>
    <row r="20" spans="2:10" ht="12.75" customHeight="1" x14ac:dyDescent="0.35">
      <c r="B20" s="104"/>
      <c r="C20" s="129" t="s">
        <v>157</v>
      </c>
      <c r="D20" s="10" t="s">
        <v>150</v>
      </c>
      <c r="E20" s="4">
        <v>9.0319999999999998E-2</v>
      </c>
      <c r="F20" s="47">
        <v>55</v>
      </c>
      <c r="G20" s="37">
        <v>430</v>
      </c>
      <c r="H20" s="33">
        <f>G20*E20</f>
        <v>38.837600000000002</v>
      </c>
      <c r="I20" s="41">
        <f t="shared" ref="I20" si="0">J20*G20</f>
        <v>2136.0680000000002</v>
      </c>
      <c r="J20" s="41">
        <f t="shared" ref="J20" si="1">F20*E20</f>
        <v>4.9676</v>
      </c>
    </row>
    <row r="21" spans="2:10" ht="26.25" customHeight="1" x14ac:dyDescent="0.35">
      <c r="B21" s="104"/>
      <c r="C21" s="129"/>
      <c r="D21" s="13" t="s">
        <v>158</v>
      </c>
      <c r="E21" s="4">
        <v>2.4629999999999999E-2</v>
      </c>
      <c r="F21" s="47">
        <v>55</v>
      </c>
      <c r="G21" s="37">
        <v>130</v>
      </c>
      <c r="H21" s="33">
        <f t="shared" ref="H21" si="2">G21*E21</f>
        <v>3.2018999999999997</v>
      </c>
      <c r="I21" s="33">
        <f t="shared" ref="I21" si="3">H21*F21</f>
        <v>176.10449999999997</v>
      </c>
      <c r="J21" s="33">
        <f t="shared" ref="J21" si="4">I21*G21</f>
        <v>22893.584999999995</v>
      </c>
    </row>
    <row r="22" spans="2:10" ht="26.25" customHeight="1" x14ac:dyDescent="0.35">
      <c r="B22" s="104"/>
      <c r="C22" s="129"/>
      <c r="D22" s="13" t="s">
        <v>147</v>
      </c>
      <c r="E22" s="4">
        <v>4.6999999999999993E-3</v>
      </c>
      <c r="F22" s="47">
        <v>55</v>
      </c>
      <c r="G22" s="37">
        <v>20</v>
      </c>
      <c r="H22" s="33">
        <f t="shared" ref="H22" si="5">G22*E22</f>
        <v>9.3999999999999986E-2</v>
      </c>
      <c r="I22" s="33">
        <f t="shared" ref="I22" si="6">H22*F22</f>
        <v>5.169999999999999</v>
      </c>
      <c r="J22" s="33">
        <f t="shared" ref="J22" si="7">I22*G22</f>
        <v>103.39999999999998</v>
      </c>
    </row>
    <row r="23" spans="2:10" ht="15.75" customHeight="1" x14ac:dyDescent="0.35">
      <c r="B23" s="104"/>
      <c r="C23" s="129"/>
      <c r="D23" s="10" t="s">
        <v>72</v>
      </c>
      <c r="E23" s="4">
        <v>3.3610000000000001E-2</v>
      </c>
      <c r="F23" s="47">
        <f>F21</f>
        <v>55</v>
      </c>
      <c r="G23" s="37"/>
      <c r="H23" s="33"/>
      <c r="I23" s="41"/>
      <c r="J23" s="41"/>
    </row>
    <row r="24" spans="2:10" ht="15.75" customHeight="1" x14ac:dyDescent="0.35">
      <c r="B24" s="104"/>
      <c r="C24" s="129"/>
      <c r="D24" s="10"/>
      <c r="E24" s="70"/>
      <c r="F24" s="47"/>
      <c r="G24" s="37"/>
      <c r="H24" s="58">
        <f>SUM(H20:H23)</f>
        <v>42.133500000000005</v>
      </c>
      <c r="I24" s="58">
        <f>SUM(I20:I23)</f>
        <v>2317.3425000000002</v>
      </c>
      <c r="J24" s="58">
        <f>SUM(J20:J23)</f>
        <v>23001.952599999997</v>
      </c>
    </row>
    <row r="25" spans="2:10" ht="15.75" customHeight="1" x14ac:dyDescent="0.35">
      <c r="B25" s="104"/>
      <c r="C25" s="124" t="s">
        <v>126</v>
      </c>
      <c r="D25" s="10" t="s">
        <v>67</v>
      </c>
      <c r="E25" s="4">
        <v>3.0020000000000002E-2</v>
      </c>
      <c r="F25" s="47">
        <v>55</v>
      </c>
      <c r="G25" s="37">
        <v>350</v>
      </c>
      <c r="H25" s="33">
        <f>G25*E25</f>
        <v>10.507</v>
      </c>
      <c r="I25" s="41">
        <f>J25*G25</f>
        <v>577.88499999999999</v>
      </c>
      <c r="J25" s="41">
        <f>F25*E25</f>
        <v>1.6511</v>
      </c>
    </row>
    <row r="26" spans="2:10" ht="15.75" customHeight="1" x14ac:dyDescent="0.35">
      <c r="B26" s="104"/>
      <c r="C26" s="124"/>
      <c r="D26" s="10" t="s">
        <v>10</v>
      </c>
      <c r="E26" s="4">
        <v>2.0199999999999999E-2</v>
      </c>
      <c r="F26" s="47">
        <f>F25</f>
        <v>55</v>
      </c>
      <c r="G26" s="37">
        <v>60</v>
      </c>
      <c r="H26" s="33">
        <f>G26*E26</f>
        <v>1.212</v>
      </c>
      <c r="I26" s="41">
        <f>J26*G26</f>
        <v>66.66</v>
      </c>
      <c r="J26" s="41">
        <f>F26*E26</f>
        <v>1.111</v>
      </c>
    </row>
    <row r="27" spans="2:10" ht="15.75" customHeight="1" x14ac:dyDescent="0.35">
      <c r="B27" s="104"/>
      <c r="C27" s="124"/>
      <c r="D27" s="10" t="s">
        <v>72</v>
      </c>
      <c r="E27" s="4">
        <v>0.21061000000000007</v>
      </c>
      <c r="F27" s="47">
        <v>55</v>
      </c>
      <c r="G27" s="37"/>
      <c r="H27" s="33"/>
      <c r="I27" s="41"/>
      <c r="J27" s="41"/>
    </row>
    <row r="28" spans="2:10" ht="15.75" customHeight="1" x14ac:dyDescent="0.35">
      <c r="B28" s="104"/>
      <c r="C28" s="124"/>
      <c r="D28" s="10"/>
      <c r="E28" s="70"/>
      <c r="F28" s="47"/>
      <c r="G28" s="37"/>
      <c r="H28" s="58">
        <f>SUM(H25:H27)</f>
        <v>11.718999999999999</v>
      </c>
      <c r="I28" s="59">
        <f>SUM(I25:I27)</f>
        <v>644.54499999999996</v>
      </c>
      <c r="J28" s="59">
        <f>SUM(J25:J27)</f>
        <v>2.7621000000000002</v>
      </c>
    </row>
    <row r="29" spans="2:10" ht="15.75" customHeight="1" x14ac:dyDescent="0.35">
      <c r="B29" s="104"/>
      <c r="C29" s="51" t="s">
        <v>27</v>
      </c>
      <c r="D29" s="52" t="s">
        <v>27</v>
      </c>
      <c r="E29" s="4">
        <v>8.0110000000000001E-2</v>
      </c>
      <c r="F29" s="47">
        <f>F16</f>
        <v>55</v>
      </c>
      <c r="G29" s="37">
        <v>80</v>
      </c>
      <c r="H29" s="33">
        <f>G29*E29</f>
        <v>6.4088000000000003</v>
      </c>
      <c r="I29" s="41">
        <f>J29*G29</f>
        <v>352.48400000000004</v>
      </c>
      <c r="J29" s="6">
        <f>F29*E29</f>
        <v>4.4060500000000005</v>
      </c>
    </row>
    <row r="30" spans="2:10" ht="15.75" customHeight="1" x14ac:dyDescent="0.35">
      <c r="B30" s="105"/>
      <c r="C30" s="36" t="s">
        <v>35</v>
      </c>
      <c r="D30" s="10" t="s">
        <v>35</v>
      </c>
      <c r="E30" s="4">
        <v>0.106</v>
      </c>
      <c r="F30" s="47">
        <f>F16</f>
        <v>55</v>
      </c>
      <c r="G30" s="37">
        <v>30</v>
      </c>
      <c r="H30" s="33">
        <f>G30*E30</f>
        <v>3.1799999999999997</v>
      </c>
      <c r="I30" s="41">
        <f>J30*G30</f>
        <v>174.9</v>
      </c>
      <c r="J30" s="6">
        <f>F30*E30</f>
        <v>5.83</v>
      </c>
    </row>
    <row r="31" spans="2:10" ht="15.75" customHeight="1" x14ac:dyDescent="0.35">
      <c r="B31" s="106" t="s">
        <v>37</v>
      </c>
      <c r="C31" s="107"/>
      <c r="D31" s="108"/>
      <c r="E31" s="84"/>
      <c r="F31" s="84"/>
      <c r="G31" s="84"/>
      <c r="H31" s="85">
        <f>SUM(H29:H30,H28,H24,H19)</f>
        <v>71.145300000000006</v>
      </c>
      <c r="I31" s="85">
        <f>SUM(I29:I30,I28,I24,I19)</f>
        <v>3912.9915000000001</v>
      </c>
      <c r="J31" s="85">
        <f>SUM(J29:J30,J28,J24,J19)</f>
        <v>23019.647749999996</v>
      </c>
    </row>
    <row r="32" spans="2:10" customFormat="1" ht="15.75" customHeight="1" x14ac:dyDescent="0.35"/>
    <row r="33" spans="2:10" s="30" customFormat="1" ht="15.75" customHeight="1" x14ac:dyDescent="0.3">
      <c r="D33" s="34"/>
      <c r="E33" s="34"/>
      <c r="F33" s="34"/>
      <c r="G33" s="34"/>
      <c r="H33" s="34"/>
      <c r="I33" s="34"/>
    </row>
    <row r="34" spans="2:10" s="32" customFormat="1" ht="15.75" customHeight="1" x14ac:dyDescent="0.35">
      <c r="B34" s="72" t="s">
        <v>101</v>
      </c>
      <c r="C34" s="72"/>
      <c r="D34" s="46" t="s">
        <v>89</v>
      </c>
      <c r="E34"/>
      <c r="F34" s="110" t="s">
        <v>187</v>
      </c>
      <c r="G34" s="110"/>
      <c r="H34" s="110"/>
      <c r="I34" s="110"/>
      <c r="J34" s="110"/>
    </row>
    <row r="35" spans="2:10" s="30" customFormat="1" ht="15.75" customHeight="1" x14ac:dyDescent="0.35">
      <c r="D35" s="34" t="s">
        <v>82</v>
      </c>
      <c r="E35"/>
      <c r="F35" s="35"/>
      <c r="G35" s="35"/>
      <c r="H35" s="35" t="s">
        <v>91</v>
      </c>
      <c r="I35" s="35"/>
    </row>
    <row r="36" spans="2:10" s="30" customFormat="1" ht="15.75" customHeight="1" x14ac:dyDescent="0.35">
      <c r="E36"/>
      <c r="F36"/>
      <c r="G36"/>
      <c r="H36"/>
      <c r="I36"/>
    </row>
    <row r="37" spans="2:10" s="32" customFormat="1" ht="15.75" customHeight="1" x14ac:dyDescent="0.35">
      <c r="B37" s="72" t="s">
        <v>92</v>
      </c>
      <c r="C37" s="72"/>
      <c r="D37" s="46" t="s">
        <v>89</v>
      </c>
      <c r="E37"/>
      <c r="F37" s="110" t="s">
        <v>188</v>
      </c>
      <c r="G37" s="110"/>
      <c r="H37" s="110"/>
      <c r="I37" s="110"/>
      <c r="J37" s="110"/>
    </row>
    <row r="38" spans="2:10" s="30" customFormat="1" ht="15.75" customHeight="1" x14ac:dyDescent="0.35">
      <c r="D38" s="34" t="s">
        <v>82</v>
      </c>
      <c r="E38"/>
      <c r="F38" s="35"/>
      <c r="G38" s="35"/>
      <c r="H38" s="35" t="s">
        <v>91</v>
      </c>
      <c r="I38" s="35"/>
    </row>
    <row r="39" spans="2:10" s="30" customFormat="1" ht="15.75" customHeight="1" x14ac:dyDescent="0.3"/>
    <row r="40" spans="2:10" s="30" customFormat="1" ht="15.75" customHeight="1" x14ac:dyDescent="0.3"/>
    <row r="41" spans="2:10" s="30" customFormat="1" ht="15.75" customHeight="1" x14ac:dyDescent="0.3"/>
    <row r="42" spans="2:10" customFormat="1" ht="15.75" customHeight="1" x14ac:dyDescent="0.35">
      <c r="B42" s="11"/>
      <c r="C42" s="11"/>
      <c r="D42" s="11"/>
      <c r="E42" s="11"/>
      <c r="F42" s="11"/>
      <c r="G42" s="11"/>
      <c r="H42" s="11"/>
      <c r="I42" s="11"/>
      <c r="J42" s="17"/>
    </row>
    <row r="43" spans="2:10" customFormat="1" ht="15.75" customHeight="1" x14ac:dyDescent="0.35">
      <c r="B43" s="11"/>
      <c r="C43" s="11"/>
      <c r="D43" s="11"/>
      <c r="E43" s="11"/>
      <c r="F43" s="11"/>
      <c r="G43" s="11"/>
      <c r="H43" s="11"/>
      <c r="I43" s="11"/>
      <c r="J43" s="17"/>
    </row>
    <row r="44" spans="2:10" customFormat="1" ht="15.75" customHeight="1" x14ac:dyDescent="0.35">
      <c r="B44" s="11"/>
      <c r="C44" s="11"/>
      <c r="D44" s="11"/>
      <c r="E44" s="11"/>
      <c r="F44" s="11"/>
      <c r="G44" s="11"/>
      <c r="H44" s="11"/>
      <c r="I44" s="11"/>
      <c r="J44" s="17"/>
    </row>
  </sheetData>
  <mergeCells count="15">
    <mergeCell ref="B10:J10"/>
    <mergeCell ref="B3:J3"/>
    <mergeCell ref="H5:J5"/>
    <mergeCell ref="E6:G6"/>
    <mergeCell ref="H6:J6"/>
    <mergeCell ref="B9:J9"/>
    <mergeCell ref="B31:D31"/>
    <mergeCell ref="F34:J34"/>
    <mergeCell ref="F37:J37"/>
    <mergeCell ref="B11:J11"/>
    <mergeCell ref="B13:J13"/>
    <mergeCell ref="C25:C28"/>
    <mergeCell ref="C16:C19"/>
    <mergeCell ref="C20:C24"/>
    <mergeCell ref="B16:B30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4"/>
  <sheetViews>
    <sheetView topLeftCell="B1" zoomScaleNormal="100" zoomScalePageLayoutView="80" workbookViewId="0">
      <selection activeCell="O20" sqref="O19:O20"/>
    </sheetView>
  </sheetViews>
  <sheetFormatPr defaultColWidth="9.1796875" defaultRowHeight="13" x14ac:dyDescent="0.35"/>
  <cols>
    <col min="1" max="1" width="4" style="11" hidden="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4.453125" style="11" customWidth="1"/>
    <col min="9" max="9" width="11.54296875" style="11" bestFit="1" customWidth="1"/>
    <col min="10" max="10" width="8.81640625" style="17" customWidth="1"/>
    <col min="11" max="11" width="9.1796875" style="11" customWidth="1"/>
    <col min="12" max="16384" width="9.1796875" style="11"/>
  </cols>
  <sheetData>
    <row r="2" spans="2:10" ht="27.7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179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ht="12.75" customHeight="1" x14ac:dyDescent="0.3">
      <c r="B16" s="133" t="s">
        <v>162</v>
      </c>
      <c r="C16" s="100" t="s">
        <v>159</v>
      </c>
      <c r="D16" s="10" t="s">
        <v>160</v>
      </c>
      <c r="E16" s="56">
        <v>9.11E-2</v>
      </c>
      <c r="F16" s="47">
        <v>79</v>
      </c>
      <c r="G16" s="39">
        <v>430</v>
      </c>
      <c r="H16" s="33">
        <f>G16*E16</f>
        <v>39.173000000000002</v>
      </c>
      <c r="I16" s="41">
        <f>J16*G16</f>
        <v>3094.6669999999999</v>
      </c>
      <c r="J16" s="6">
        <f>F16*E16</f>
        <v>7.1969000000000003</v>
      </c>
    </row>
    <row r="17" spans="2:10" ht="15.75" customHeight="1" x14ac:dyDescent="0.35">
      <c r="B17" s="134"/>
      <c r="C17" s="101"/>
      <c r="D17" s="10" t="s">
        <v>7</v>
      </c>
      <c r="E17" s="4">
        <v>3.3610000000000001E-2</v>
      </c>
      <c r="F17" s="47">
        <f t="shared" ref="F17:F18" si="0">F16</f>
        <v>79</v>
      </c>
      <c r="G17" s="37">
        <v>35</v>
      </c>
      <c r="H17" s="33">
        <f t="shared" ref="H17:H19" si="1">G17*E17</f>
        <v>1.17635</v>
      </c>
      <c r="I17" s="41">
        <f t="shared" ref="I17:I19" si="2">J17*G17</f>
        <v>92.931650000000005</v>
      </c>
      <c r="J17" s="41">
        <f t="shared" ref="J17:J19" si="3">F17*E17</f>
        <v>2.6551900000000002</v>
      </c>
    </row>
    <row r="18" spans="2:10" ht="15.75" customHeight="1" x14ac:dyDescent="0.35">
      <c r="B18" s="134"/>
      <c r="C18" s="101"/>
      <c r="D18" s="10" t="s">
        <v>9</v>
      </c>
      <c r="E18" s="4">
        <v>3.4610000000000002E-2</v>
      </c>
      <c r="F18" s="47">
        <f t="shared" si="0"/>
        <v>79</v>
      </c>
      <c r="G18" s="37">
        <v>25</v>
      </c>
      <c r="H18" s="33">
        <f t="shared" si="1"/>
        <v>0.86525000000000007</v>
      </c>
      <c r="I18" s="41">
        <f t="shared" si="2"/>
        <v>68.35475000000001</v>
      </c>
      <c r="J18" s="41">
        <f t="shared" si="3"/>
        <v>2.7341900000000003</v>
      </c>
    </row>
    <row r="19" spans="2:10" ht="15.75" customHeight="1" x14ac:dyDescent="0.3">
      <c r="B19" s="134"/>
      <c r="C19" s="101"/>
      <c r="D19" s="15" t="s">
        <v>134</v>
      </c>
      <c r="E19" s="56">
        <v>2.3E-3</v>
      </c>
      <c r="F19" s="47">
        <v>79</v>
      </c>
      <c r="G19" s="37">
        <v>680</v>
      </c>
      <c r="H19" s="33">
        <f t="shared" si="1"/>
        <v>1.5640000000000001</v>
      </c>
      <c r="I19" s="41">
        <f t="shared" si="2"/>
        <v>123.556</v>
      </c>
      <c r="J19" s="41">
        <f t="shared" si="3"/>
        <v>0.1817</v>
      </c>
    </row>
    <row r="20" spans="2:10" ht="15.75" customHeight="1" x14ac:dyDescent="0.35">
      <c r="B20" s="134"/>
      <c r="C20" s="101"/>
      <c r="D20" s="15" t="s">
        <v>5</v>
      </c>
      <c r="E20" s="4">
        <v>2.4629999999999999E-2</v>
      </c>
      <c r="F20" s="47">
        <f t="shared" ref="F20" si="4">F19</f>
        <v>79</v>
      </c>
      <c r="G20" s="37">
        <v>108</v>
      </c>
      <c r="H20" s="33">
        <f t="shared" ref="H20:H21" si="5">G20*E20</f>
        <v>2.66004</v>
      </c>
      <c r="I20" s="41">
        <f t="shared" ref="I20:I21" si="6">J20*G20</f>
        <v>210.14315999999999</v>
      </c>
      <c r="J20" s="41">
        <f t="shared" ref="J20:J21" si="7">F20*E20</f>
        <v>1.94577</v>
      </c>
    </row>
    <row r="21" spans="2:10" ht="15.75" customHeight="1" x14ac:dyDescent="0.35">
      <c r="B21" s="134"/>
      <c r="C21" s="101"/>
      <c r="D21" s="15" t="s">
        <v>112</v>
      </c>
      <c r="E21" s="4">
        <v>1.2E-4</v>
      </c>
      <c r="F21" s="47">
        <v>79</v>
      </c>
      <c r="G21" s="4">
        <v>40</v>
      </c>
      <c r="H21" s="90">
        <f t="shared" si="5"/>
        <v>4.8000000000000004E-3</v>
      </c>
      <c r="I21" s="41">
        <f t="shared" si="6"/>
        <v>0.37920000000000004</v>
      </c>
      <c r="J21" s="41">
        <f t="shared" si="7"/>
        <v>9.4800000000000006E-3</v>
      </c>
    </row>
    <row r="22" spans="2:10" ht="15.75" customHeight="1" x14ac:dyDescent="0.35">
      <c r="B22" s="134"/>
      <c r="C22" s="102"/>
      <c r="D22" s="15"/>
      <c r="E22" s="4"/>
      <c r="F22" s="4"/>
      <c r="G22" s="4"/>
      <c r="H22" s="59">
        <f>SUM(H16:H17)</f>
        <v>40.349350000000001</v>
      </c>
      <c r="I22" s="59">
        <f>SUM(I16:I17)</f>
        <v>3187.5986499999999</v>
      </c>
      <c r="J22" s="59">
        <f>SUM(J16:J17)</f>
        <v>9.8520900000000005</v>
      </c>
    </row>
    <row r="23" spans="2:10" ht="15.75" customHeight="1" x14ac:dyDescent="0.35">
      <c r="B23" s="134"/>
      <c r="C23" s="119" t="s">
        <v>138</v>
      </c>
      <c r="D23" s="15" t="s">
        <v>40</v>
      </c>
      <c r="E23" s="4">
        <v>4.469999999999999E-2</v>
      </c>
      <c r="F23" s="4">
        <v>79</v>
      </c>
      <c r="G23" s="4">
        <v>60</v>
      </c>
      <c r="H23" s="4">
        <f>G23*E23</f>
        <v>2.6819999999999995</v>
      </c>
      <c r="I23" s="4">
        <f>J23*G23</f>
        <v>211.87799999999993</v>
      </c>
      <c r="J23" s="41">
        <f>F23*E23</f>
        <v>3.531299999999999</v>
      </c>
    </row>
    <row r="24" spans="2:10" ht="15.75" customHeight="1" x14ac:dyDescent="0.35">
      <c r="B24" s="134"/>
      <c r="C24" s="120"/>
      <c r="D24" s="10" t="s">
        <v>134</v>
      </c>
      <c r="E24" s="4">
        <v>6.6999999999999994E-3</v>
      </c>
      <c r="F24" s="4">
        <v>79</v>
      </c>
      <c r="G24" s="4">
        <v>680</v>
      </c>
      <c r="H24" s="4">
        <f>G24*E24</f>
        <v>4.5559999999999992</v>
      </c>
      <c r="I24" s="4">
        <f>J24*G24</f>
        <v>359.92399999999998</v>
      </c>
      <c r="J24" s="41">
        <f>F24*E24</f>
        <v>0.52929999999999999</v>
      </c>
    </row>
    <row r="25" spans="2:10" ht="15.75" customHeight="1" x14ac:dyDescent="0.35">
      <c r="B25" s="134"/>
      <c r="C25" s="121"/>
      <c r="D25" s="10"/>
      <c r="E25" s="5"/>
      <c r="F25" s="47"/>
      <c r="G25" s="37"/>
      <c r="H25" s="58">
        <f>SUM(H23:H24)</f>
        <v>7.2379999999999987</v>
      </c>
      <c r="I25" s="58">
        <f>SUM(I23:I24)</f>
        <v>571.80199999999991</v>
      </c>
      <c r="J25" s="58">
        <f>SUM(J23:J24)</f>
        <v>4.0605999999999991</v>
      </c>
    </row>
    <row r="26" spans="2:10" ht="15.75" customHeight="1" x14ac:dyDescent="0.35">
      <c r="B26" s="134"/>
      <c r="C26" s="94" t="s">
        <v>161</v>
      </c>
      <c r="D26" s="10" t="s">
        <v>67</v>
      </c>
      <c r="E26" s="4">
        <v>3.0020000000000002E-2</v>
      </c>
      <c r="F26" s="47">
        <f>F19</f>
        <v>79</v>
      </c>
      <c r="G26" s="37">
        <v>350</v>
      </c>
      <c r="H26" s="33">
        <f>G26*E26</f>
        <v>10.507</v>
      </c>
      <c r="I26" s="41">
        <f>J26*G26</f>
        <v>830.05300000000011</v>
      </c>
      <c r="J26" s="41">
        <f>F26*E26</f>
        <v>2.3715800000000002</v>
      </c>
    </row>
    <row r="27" spans="2:10" customFormat="1" ht="15.75" customHeight="1" x14ac:dyDescent="0.35">
      <c r="B27" s="134"/>
      <c r="C27" s="95"/>
      <c r="D27" s="10" t="s">
        <v>10</v>
      </c>
      <c r="E27" s="4">
        <v>2.0199999999999999E-2</v>
      </c>
      <c r="F27" s="47">
        <f>F26</f>
        <v>79</v>
      </c>
      <c r="G27" s="37">
        <v>60</v>
      </c>
      <c r="H27" s="33">
        <f>G27*E27</f>
        <v>1.212</v>
      </c>
      <c r="I27" s="41">
        <f>J27*G27</f>
        <v>95.74799999999999</v>
      </c>
      <c r="J27" s="41">
        <f>F27*E27</f>
        <v>1.5957999999999999</v>
      </c>
    </row>
    <row r="28" spans="2:10" s="30" customFormat="1" ht="15.75" customHeight="1" x14ac:dyDescent="0.3">
      <c r="B28" s="134"/>
      <c r="C28" s="95"/>
      <c r="D28" s="10" t="s">
        <v>72</v>
      </c>
      <c r="E28" s="4">
        <v>0.21061000000000007</v>
      </c>
      <c r="F28" s="47">
        <f>F9</f>
        <v>0</v>
      </c>
      <c r="G28" s="37"/>
      <c r="H28" s="33"/>
      <c r="I28" s="41"/>
      <c r="J28" s="41"/>
    </row>
    <row r="29" spans="2:10" s="30" customFormat="1" ht="15.75" customHeight="1" x14ac:dyDescent="0.3">
      <c r="B29" s="134"/>
      <c r="C29" s="96"/>
      <c r="D29" s="10"/>
      <c r="E29" s="5"/>
      <c r="F29" s="47"/>
      <c r="G29" s="37"/>
      <c r="H29" s="58">
        <f>SUM(H26:H28)</f>
        <v>11.718999999999999</v>
      </c>
      <c r="I29" s="58">
        <f>SUM(I27:I28)</f>
        <v>95.74799999999999</v>
      </c>
      <c r="J29" s="58">
        <f>SUM(J27:J28)</f>
        <v>1.5957999999999999</v>
      </c>
    </row>
    <row r="30" spans="2:10" s="32" customFormat="1" ht="15.75" customHeight="1" x14ac:dyDescent="0.3">
      <c r="B30" s="134"/>
      <c r="C30" s="130" t="s">
        <v>143</v>
      </c>
      <c r="D30" s="10" t="s">
        <v>2</v>
      </c>
      <c r="E30" s="4">
        <v>0.04</v>
      </c>
      <c r="F30" s="47">
        <v>79</v>
      </c>
      <c r="G30" s="38">
        <v>40</v>
      </c>
      <c r="H30" s="48">
        <f t="shared" ref="H30:H34" si="8">G30*E30</f>
        <v>1.6</v>
      </c>
      <c r="I30" s="48">
        <f t="shared" ref="I30:I31" si="9">J30*G30</f>
        <v>126.4</v>
      </c>
      <c r="J30" s="48">
        <f t="shared" ref="J30:J31" si="10">F30*E30</f>
        <v>3.16</v>
      </c>
    </row>
    <row r="31" spans="2:10" s="30" customFormat="1" ht="15.75" customHeight="1" x14ac:dyDescent="0.3">
      <c r="B31" s="134"/>
      <c r="C31" s="131"/>
      <c r="D31" s="22" t="s">
        <v>7</v>
      </c>
      <c r="E31" s="4">
        <v>1.2E-2</v>
      </c>
      <c r="F31" s="47">
        <f>F30</f>
        <v>79</v>
      </c>
      <c r="G31" s="39">
        <v>35</v>
      </c>
      <c r="H31" s="48">
        <f t="shared" si="8"/>
        <v>0.42</v>
      </c>
      <c r="I31" s="48">
        <f t="shared" si="9"/>
        <v>33.18</v>
      </c>
      <c r="J31" s="48">
        <f t="shared" si="10"/>
        <v>0.94800000000000006</v>
      </c>
    </row>
    <row r="32" spans="2:10" s="30" customFormat="1" ht="25.5" customHeight="1" x14ac:dyDescent="0.3">
      <c r="B32" s="134"/>
      <c r="C32" s="131"/>
      <c r="D32" s="10" t="s">
        <v>145</v>
      </c>
      <c r="E32" s="4">
        <v>5.0000000000000001E-3</v>
      </c>
      <c r="F32" s="47">
        <f>F30</f>
        <v>79</v>
      </c>
      <c r="G32" s="39">
        <v>108</v>
      </c>
      <c r="H32" s="48">
        <f t="shared" si="8"/>
        <v>0.54</v>
      </c>
      <c r="I32" s="48">
        <f>SUM(I30:I31)</f>
        <v>159.58000000000001</v>
      </c>
      <c r="J32" s="48">
        <f>SUM(J30:J31)</f>
        <v>4.1080000000000005</v>
      </c>
    </row>
    <row r="33" spans="2:10" s="30" customFormat="1" ht="25.5" customHeight="1" x14ac:dyDescent="0.3">
      <c r="B33" s="134"/>
      <c r="C33" s="131"/>
      <c r="D33" s="10" t="s">
        <v>147</v>
      </c>
      <c r="E33" s="4">
        <v>6.9999999999999999E-4</v>
      </c>
      <c r="F33" s="47">
        <f t="shared" ref="F33" si="11">F31</f>
        <v>79</v>
      </c>
      <c r="G33" s="39">
        <v>20</v>
      </c>
      <c r="H33" s="48">
        <f t="shared" si="8"/>
        <v>1.4E-2</v>
      </c>
      <c r="I33" s="48">
        <f t="shared" ref="I33:J34" si="12">SUM(I31:I32)</f>
        <v>192.76000000000002</v>
      </c>
      <c r="J33" s="48">
        <f t="shared" si="12"/>
        <v>5.0560000000000009</v>
      </c>
    </row>
    <row r="34" spans="2:10" s="32" customFormat="1" ht="27" customHeight="1" x14ac:dyDescent="0.3">
      <c r="B34" s="134"/>
      <c r="C34" s="131"/>
      <c r="D34" s="88" t="s">
        <v>146</v>
      </c>
      <c r="E34" s="4">
        <v>0.03</v>
      </c>
      <c r="F34" s="47">
        <f>F32</f>
        <v>79</v>
      </c>
      <c r="G34" s="15">
        <v>130</v>
      </c>
      <c r="H34" s="48">
        <f t="shared" si="8"/>
        <v>3.9</v>
      </c>
      <c r="I34" s="48">
        <f t="shared" si="12"/>
        <v>352.34000000000003</v>
      </c>
      <c r="J34" s="48">
        <f t="shared" si="12"/>
        <v>9.1640000000000015</v>
      </c>
    </row>
    <row r="35" spans="2:10" s="32" customFormat="1" ht="15.75" customHeight="1" x14ac:dyDescent="0.3">
      <c r="B35" s="134"/>
      <c r="C35" s="132"/>
      <c r="D35" s="91"/>
      <c r="E35" s="4"/>
      <c r="F35" s="47"/>
      <c r="G35" s="15"/>
      <c r="H35" s="58">
        <f>SUM(H30:H34)</f>
        <v>6.4740000000000002</v>
      </c>
      <c r="I35" s="58">
        <f>SUM(I30:I34)</f>
        <v>864.2600000000001</v>
      </c>
      <c r="J35" s="58">
        <f>SUM(J30:J34)</f>
        <v>22.436000000000003</v>
      </c>
    </row>
    <row r="36" spans="2:10" s="32" customFormat="1" ht="15.75" customHeight="1" x14ac:dyDescent="0.3">
      <c r="B36" s="135"/>
      <c r="C36" s="63" t="s">
        <v>35</v>
      </c>
      <c r="D36" s="10" t="s">
        <v>35</v>
      </c>
      <c r="E36" s="4">
        <v>0.10131</v>
      </c>
      <c r="F36" s="47">
        <f>F18</f>
        <v>79</v>
      </c>
      <c r="G36" s="37">
        <v>30</v>
      </c>
      <c r="H36" s="58">
        <f>G36*E36</f>
        <v>3.0392999999999999</v>
      </c>
      <c r="I36" s="59">
        <f>J36*G36</f>
        <v>240.10469999999998</v>
      </c>
      <c r="J36" s="60">
        <f>F36*E36</f>
        <v>8.0034899999999993</v>
      </c>
    </row>
    <row r="37" spans="2:10" s="30" customFormat="1" ht="15" customHeight="1" x14ac:dyDescent="0.3">
      <c r="B37" s="106" t="s">
        <v>37</v>
      </c>
      <c r="C37" s="107"/>
      <c r="D37" s="108"/>
      <c r="E37" s="84"/>
      <c r="F37" s="84"/>
      <c r="G37" s="84"/>
      <c r="H37" s="85">
        <f>H34+H25+H22+H35+H36+H29</f>
        <v>72.719649999999987</v>
      </c>
      <c r="I37" s="85">
        <f>I25+I22+I29+I35+I36</f>
        <v>4959.5133499999993</v>
      </c>
      <c r="J37" s="85">
        <f>J25+J22+J35+J36+J29</f>
        <v>45.947980000000001</v>
      </c>
    </row>
    <row r="38" spans="2:10" s="30" customFormat="1" ht="15.75" customHeight="1" x14ac:dyDescent="0.3"/>
    <row r="39" spans="2:10" s="30" customFormat="1" ht="15.75" customHeight="1" x14ac:dyDescent="0.3"/>
    <row r="40" spans="2:10" s="30" customFormat="1" ht="15.75" customHeight="1" x14ac:dyDescent="0.35">
      <c r="B40" s="72" t="s">
        <v>101</v>
      </c>
      <c r="C40" s="72"/>
      <c r="D40" s="46" t="s">
        <v>89</v>
      </c>
      <c r="E40"/>
      <c r="F40" s="110" t="s">
        <v>187</v>
      </c>
      <c r="G40" s="110"/>
      <c r="H40" s="110"/>
      <c r="I40" s="110"/>
      <c r="J40" s="110"/>
    </row>
    <row r="41" spans="2:10" customFormat="1" ht="15.75" customHeight="1" x14ac:dyDescent="0.35">
      <c r="B41" s="30"/>
      <c r="C41" s="30"/>
      <c r="D41" s="34" t="s">
        <v>82</v>
      </c>
      <c r="F41" s="35"/>
      <c r="G41" s="35"/>
      <c r="H41" s="35" t="s">
        <v>91</v>
      </c>
      <c r="I41" s="35"/>
      <c r="J41" s="30"/>
    </row>
    <row r="42" spans="2:10" customFormat="1" ht="15.75" customHeight="1" x14ac:dyDescent="0.35">
      <c r="B42" s="30"/>
      <c r="C42" s="30"/>
      <c r="D42" s="30"/>
      <c r="J42" s="30"/>
    </row>
    <row r="43" spans="2:10" customFormat="1" ht="15.75" customHeight="1" x14ac:dyDescent="0.35">
      <c r="B43" s="66" t="s">
        <v>92</v>
      </c>
      <c r="C43" s="66"/>
      <c r="D43" s="46" t="s">
        <v>89</v>
      </c>
      <c r="F43" s="110" t="s">
        <v>188</v>
      </c>
      <c r="G43" s="110"/>
      <c r="H43" s="110"/>
      <c r="I43" s="110"/>
      <c r="J43" s="110"/>
    </row>
    <row r="44" spans="2:10" ht="14.5" x14ac:dyDescent="0.35">
      <c r="B44" s="30"/>
      <c r="C44" s="30"/>
      <c r="D44" s="34" t="s">
        <v>82</v>
      </c>
      <c r="E44"/>
      <c r="F44" s="35"/>
      <c r="G44" s="35"/>
      <c r="H44" s="35" t="s">
        <v>91</v>
      </c>
      <c r="I44" s="35"/>
      <c r="J44" s="30"/>
    </row>
  </sheetData>
  <mergeCells count="16">
    <mergeCell ref="F43:J43"/>
    <mergeCell ref="F40:J40"/>
    <mergeCell ref="B37:D37"/>
    <mergeCell ref="C16:C22"/>
    <mergeCell ref="C23:C25"/>
    <mergeCell ref="C26:C29"/>
    <mergeCell ref="C30:C35"/>
    <mergeCell ref="B16:B36"/>
    <mergeCell ref="B11:J11"/>
    <mergeCell ref="B13:J13"/>
    <mergeCell ref="B10:J10"/>
    <mergeCell ref="B3:J3"/>
    <mergeCell ref="H5:J5"/>
    <mergeCell ref="E6:G6"/>
    <mergeCell ref="H6:J6"/>
    <mergeCell ref="B9:J9"/>
  </mergeCells>
  <pageMargins left="0.33" right="0.28000000000000003" top="0.2" bottom="0.16" header="0.2" footer="0.16"/>
  <pageSetup paperSize="9" scale="92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L47"/>
  <sheetViews>
    <sheetView zoomScaleNormal="100" zoomScalePageLayoutView="80" workbookViewId="0">
      <selection activeCell="P15" sqref="P15"/>
    </sheetView>
  </sheetViews>
  <sheetFormatPr defaultColWidth="9.1796875" defaultRowHeight="13" x14ac:dyDescent="0.35"/>
  <cols>
    <col min="1" max="1" width="0.453125" style="11" customWidth="1"/>
    <col min="2" max="2" width="5" style="11" customWidth="1"/>
    <col min="3" max="3" width="20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3.7265625" style="11" customWidth="1"/>
    <col min="9" max="9" width="11.54296875" style="11" bestFit="1" customWidth="1"/>
    <col min="10" max="10" width="7.26953125" style="17" customWidth="1"/>
    <col min="11" max="11" width="9.1796875" style="11" customWidth="1"/>
    <col min="12" max="16384" width="9.1796875" style="11"/>
  </cols>
  <sheetData>
    <row r="2" spans="2:10" ht="27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180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s="1" customFormat="1" ht="12.75" customHeight="1" x14ac:dyDescent="0.35">
      <c r="B16" s="103" t="s">
        <v>121</v>
      </c>
      <c r="C16" s="100" t="s">
        <v>140</v>
      </c>
      <c r="D16" s="36" t="s">
        <v>4</v>
      </c>
      <c r="E16" s="4">
        <v>6.8699999999999997E-2</v>
      </c>
      <c r="F16" s="47">
        <v>79</v>
      </c>
      <c r="G16" s="37">
        <v>30</v>
      </c>
      <c r="H16" s="33">
        <f>G16*E16</f>
        <v>2.0609999999999999</v>
      </c>
      <c r="I16" s="33">
        <f t="shared" ref="I16:I17" si="0">H16*F16</f>
        <v>162.81899999999999</v>
      </c>
      <c r="J16" s="33">
        <f>F16*E16</f>
        <v>5.4272999999999998</v>
      </c>
    </row>
    <row r="17" spans="2:12" s="1" customFormat="1" x14ac:dyDescent="0.35">
      <c r="B17" s="104"/>
      <c r="C17" s="101"/>
      <c r="D17" s="36" t="s">
        <v>27</v>
      </c>
      <c r="E17" s="4">
        <v>2.6700000000000005E-2</v>
      </c>
      <c r="F17" s="47">
        <v>79</v>
      </c>
      <c r="G17" s="37">
        <v>65</v>
      </c>
      <c r="H17" s="33">
        <f>G17*E17</f>
        <v>1.7355000000000003</v>
      </c>
      <c r="I17" s="33">
        <f t="shared" si="0"/>
        <v>137.10450000000003</v>
      </c>
      <c r="J17" s="33">
        <f>F17*E17</f>
        <v>2.1093000000000002</v>
      </c>
    </row>
    <row r="18" spans="2:12" s="1" customFormat="1" x14ac:dyDescent="0.3">
      <c r="B18" s="104"/>
      <c r="C18" s="101"/>
      <c r="D18" s="56" t="s">
        <v>10</v>
      </c>
      <c r="E18" s="4">
        <v>4.6999999999999993E-3</v>
      </c>
      <c r="F18" s="47">
        <v>79</v>
      </c>
      <c r="G18" s="56">
        <v>62</v>
      </c>
      <c r="H18" s="56">
        <f>G18*E18</f>
        <v>0.29139999999999994</v>
      </c>
      <c r="I18" s="56">
        <f>H18*F18</f>
        <v>23.020599999999995</v>
      </c>
      <c r="J18" s="56">
        <f>F18*E18</f>
        <v>0.37129999999999996</v>
      </c>
      <c r="L18" s="50"/>
    </row>
    <row r="19" spans="2:12" s="1" customFormat="1" x14ac:dyDescent="0.3">
      <c r="B19" s="104"/>
      <c r="C19" s="101"/>
      <c r="D19" s="56" t="s">
        <v>5</v>
      </c>
      <c r="E19" s="4">
        <v>7.7000000000000002E-3</v>
      </c>
      <c r="F19" s="47">
        <v>79</v>
      </c>
      <c r="G19" s="56">
        <v>108</v>
      </c>
      <c r="H19" s="56">
        <f>G19*E19</f>
        <v>0.83160000000000001</v>
      </c>
      <c r="I19" s="56">
        <f>H19*F19</f>
        <v>65.696399999999997</v>
      </c>
      <c r="J19" s="56">
        <f>F19*E19</f>
        <v>0.60830000000000006</v>
      </c>
    </row>
    <row r="20" spans="2:12" s="1" customFormat="1" x14ac:dyDescent="0.3">
      <c r="B20" s="104"/>
      <c r="C20" s="101"/>
      <c r="D20" s="56" t="s">
        <v>136</v>
      </c>
      <c r="E20" s="4">
        <v>3.7000000000000006E-3</v>
      </c>
      <c r="F20" s="47">
        <v>79</v>
      </c>
      <c r="G20" s="56">
        <v>12</v>
      </c>
      <c r="H20" s="56">
        <f>G20*E20</f>
        <v>4.4400000000000009E-2</v>
      </c>
      <c r="I20" s="56">
        <f>H20*E20</f>
        <v>1.6428000000000005E-4</v>
      </c>
      <c r="J20" s="56">
        <f>F20*E20</f>
        <v>0.29230000000000006</v>
      </c>
    </row>
    <row r="21" spans="2:12" ht="15.75" customHeight="1" x14ac:dyDescent="0.35">
      <c r="B21" s="104"/>
      <c r="C21" s="102"/>
      <c r="D21" s="10"/>
      <c r="E21" s="3"/>
      <c r="F21" s="47"/>
      <c r="G21" s="39"/>
      <c r="H21" s="61">
        <f>SUM(H16:H20)</f>
        <v>4.9639000000000006</v>
      </c>
      <c r="I21" s="61">
        <f>SUM(I16:I20)</f>
        <v>388.64066427999995</v>
      </c>
      <c r="J21" s="61">
        <f>SUM(J16:J20)</f>
        <v>8.8085000000000004</v>
      </c>
    </row>
    <row r="22" spans="2:12" ht="15.75" customHeight="1" x14ac:dyDescent="0.35">
      <c r="B22" s="104"/>
      <c r="C22" s="126" t="s">
        <v>32</v>
      </c>
      <c r="D22" s="10" t="s">
        <v>78</v>
      </c>
      <c r="E22" s="4">
        <v>9.8000000000000004E-2</v>
      </c>
      <c r="F22" s="47">
        <f>F19</f>
        <v>79</v>
      </c>
      <c r="G22" s="38">
        <v>82</v>
      </c>
      <c r="H22" s="33">
        <f t="shared" ref="H22:H26" si="1">G22*E22</f>
        <v>8.0359999999999996</v>
      </c>
      <c r="I22" s="41">
        <f t="shared" ref="I22:I26" si="2">J22*G22</f>
        <v>634.84400000000005</v>
      </c>
      <c r="J22" s="6">
        <f t="shared" ref="J22:J26" si="3">F22*E22</f>
        <v>7.742</v>
      </c>
    </row>
    <row r="23" spans="2:12" ht="15.75" customHeight="1" x14ac:dyDescent="0.35">
      <c r="B23" s="104"/>
      <c r="C23" s="127"/>
      <c r="D23" s="10" t="s">
        <v>7</v>
      </c>
      <c r="E23" s="4">
        <v>4.5999999999999999E-2</v>
      </c>
      <c r="F23" s="47">
        <f>F22</f>
        <v>79</v>
      </c>
      <c r="G23" s="39">
        <v>35</v>
      </c>
      <c r="H23" s="33">
        <f t="shared" si="1"/>
        <v>1.6099999999999999</v>
      </c>
      <c r="I23" s="41">
        <f t="shared" si="2"/>
        <v>127.19</v>
      </c>
      <c r="J23" s="6">
        <f t="shared" si="3"/>
        <v>3.6339999999999999</v>
      </c>
    </row>
    <row r="24" spans="2:12" ht="15.75" customHeight="1" x14ac:dyDescent="0.35">
      <c r="B24" s="104"/>
      <c r="C24" s="127"/>
      <c r="D24" s="10" t="s">
        <v>9</v>
      </c>
      <c r="E24" s="4">
        <v>4.8000000000000001E-2</v>
      </c>
      <c r="F24" s="47">
        <f t="shared" ref="F24" si="4">F23</f>
        <v>79</v>
      </c>
      <c r="G24" s="40">
        <v>25</v>
      </c>
      <c r="H24" s="33">
        <f t="shared" si="1"/>
        <v>1.2</v>
      </c>
      <c r="I24" s="41">
        <f t="shared" si="2"/>
        <v>94.800000000000011</v>
      </c>
      <c r="J24" s="6">
        <f t="shared" si="3"/>
        <v>3.7920000000000003</v>
      </c>
    </row>
    <row r="25" spans="2:12" ht="15.75" customHeight="1" x14ac:dyDescent="0.35">
      <c r="B25" s="104"/>
      <c r="C25" s="127"/>
      <c r="D25" s="10" t="s">
        <v>5</v>
      </c>
      <c r="E25" s="4">
        <v>0.05</v>
      </c>
      <c r="F25" s="47">
        <f>F16</f>
        <v>79</v>
      </c>
      <c r="G25" s="37">
        <v>108</v>
      </c>
      <c r="H25" s="33">
        <f t="shared" si="1"/>
        <v>5.4</v>
      </c>
      <c r="I25" s="41">
        <f t="shared" si="2"/>
        <v>426.6</v>
      </c>
      <c r="J25" s="6">
        <f t="shared" si="3"/>
        <v>3.95</v>
      </c>
    </row>
    <row r="26" spans="2:12" ht="15.75" customHeight="1" x14ac:dyDescent="0.35">
      <c r="B26" s="104"/>
      <c r="C26" s="127"/>
      <c r="D26" s="10" t="s">
        <v>163</v>
      </c>
      <c r="E26" s="4">
        <v>0.10299999999999999</v>
      </c>
      <c r="F26" s="47">
        <f>F17</f>
        <v>79</v>
      </c>
      <c r="G26" s="37">
        <v>230</v>
      </c>
      <c r="H26" s="33">
        <f t="shared" si="1"/>
        <v>23.689999999999998</v>
      </c>
      <c r="I26" s="41">
        <f t="shared" si="2"/>
        <v>1871.5099999999998</v>
      </c>
      <c r="J26" s="6">
        <f t="shared" si="3"/>
        <v>8.1369999999999987</v>
      </c>
    </row>
    <row r="27" spans="2:12" ht="15.75" customHeight="1" x14ac:dyDescent="0.35">
      <c r="B27" s="104"/>
      <c r="C27" s="128"/>
      <c r="D27" s="10"/>
      <c r="E27" s="5"/>
      <c r="F27" s="47"/>
      <c r="G27" s="37"/>
      <c r="H27" s="58">
        <f>SUM(H22:H26)</f>
        <v>39.935999999999993</v>
      </c>
      <c r="I27" s="58">
        <f>SUM(I22:I26)</f>
        <v>3154.944</v>
      </c>
      <c r="J27" s="58">
        <f>SUM(J22:J26)</f>
        <v>27.254999999999995</v>
      </c>
    </row>
    <row r="28" spans="2:12" ht="15.75" customHeight="1" x14ac:dyDescent="0.35">
      <c r="B28" s="104"/>
      <c r="C28" s="125" t="s">
        <v>118</v>
      </c>
      <c r="D28" s="10" t="s">
        <v>67</v>
      </c>
      <c r="E28" s="4">
        <v>3.0020000000000002E-2</v>
      </c>
      <c r="F28" s="47">
        <v>79</v>
      </c>
      <c r="G28" s="37">
        <v>350</v>
      </c>
      <c r="H28" s="33">
        <f>G28*E28</f>
        <v>10.507</v>
      </c>
      <c r="I28" s="41">
        <f>J28*G28</f>
        <v>830.05300000000011</v>
      </c>
      <c r="J28" s="41">
        <f>F28*E28</f>
        <v>2.3715800000000002</v>
      </c>
    </row>
    <row r="29" spans="2:12" ht="15.75" customHeight="1" x14ac:dyDescent="0.35">
      <c r="B29" s="104"/>
      <c r="C29" s="125"/>
      <c r="D29" s="10" t="s">
        <v>10</v>
      </c>
      <c r="E29" s="4">
        <v>2.0199999999999999E-2</v>
      </c>
      <c r="F29" s="47">
        <f>F28</f>
        <v>79</v>
      </c>
      <c r="G29" s="37">
        <v>60</v>
      </c>
      <c r="H29" s="33">
        <f>G29*E29</f>
        <v>1.212</v>
      </c>
      <c r="I29" s="41">
        <f>J29*G29</f>
        <v>95.74799999999999</v>
      </c>
      <c r="J29" s="41">
        <f>F29*E29</f>
        <v>1.5957999999999999</v>
      </c>
    </row>
    <row r="30" spans="2:12" ht="15.75" customHeight="1" x14ac:dyDescent="0.35">
      <c r="B30" s="104"/>
      <c r="C30" s="125"/>
      <c r="D30" s="10" t="s">
        <v>72</v>
      </c>
      <c r="E30" s="4">
        <v>0.21061000000000007</v>
      </c>
      <c r="F30" s="47">
        <v>79</v>
      </c>
      <c r="G30" s="37"/>
      <c r="H30" s="33"/>
      <c r="I30" s="41"/>
      <c r="J30" s="41"/>
    </row>
    <row r="31" spans="2:12" ht="15.75" customHeight="1" x14ac:dyDescent="0.35">
      <c r="B31" s="104"/>
      <c r="C31" s="125"/>
      <c r="D31" s="10"/>
      <c r="E31" s="5"/>
      <c r="F31" s="47"/>
      <c r="G31" s="37"/>
      <c r="H31" s="58">
        <f>SUM(H28:H30)</f>
        <v>11.718999999999999</v>
      </c>
      <c r="I31" s="58">
        <f>SUM(I28:I30)</f>
        <v>925.80100000000016</v>
      </c>
      <c r="J31" s="58">
        <f>SUM(J28:J30)</f>
        <v>3.9673800000000004</v>
      </c>
    </row>
    <row r="32" spans="2:12" ht="15.75" customHeight="1" x14ac:dyDescent="0.35">
      <c r="B32" s="104"/>
      <c r="C32" s="64" t="s">
        <v>63</v>
      </c>
      <c r="D32" s="52" t="s">
        <v>63</v>
      </c>
      <c r="E32" s="4">
        <v>0.126</v>
      </c>
      <c r="F32" s="47">
        <f>F19</f>
        <v>79</v>
      </c>
      <c r="G32" s="37">
        <v>95</v>
      </c>
      <c r="H32" s="58">
        <f>G32*E32</f>
        <v>11.97</v>
      </c>
      <c r="I32" s="59">
        <f>J32*G32</f>
        <v>945.63000000000011</v>
      </c>
      <c r="J32" s="60">
        <f>F32*E32</f>
        <v>9.9540000000000006</v>
      </c>
    </row>
    <row r="33" spans="2:10" ht="15.75" customHeight="1" x14ac:dyDescent="0.35">
      <c r="B33" s="105"/>
      <c r="C33" s="36" t="s">
        <v>35</v>
      </c>
      <c r="D33" s="10" t="s">
        <v>35</v>
      </c>
      <c r="E33" s="4">
        <v>0.10599999999999998</v>
      </c>
      <c r="F33" s="47">
        <f>F30</f>
        <v>79</v>
      </c>
      <c r="G33" s="37">
        <v>30</v>
      </c>
      <c r="H33" s="58">
        <f t="shared" ref="H33" si="5">G33*E33</f>
        <v>3.1799999999999997</v>
      </c>
      <c r="I33" s="59">
        <f t="shared" ref="I33" si="6">J33*G33</f>
        <v>251.21999999999997</v>
      </c>
      <c r="J33" s="59">
        <f t="shared" ref="J33" si="7">F33*E33</f>
        <v>8.3739999999999988</v>
      </c>
    </row>
    <row r="34" spans="2:10" ht="15.75" customHeight="1" x14ac:dyDescent="0.35">
      <c r="B34" s="122" t="s">
        <v>37</v>
      </c>
      <c r="C34" s="122"/>
      <c r="D34" s="122"/>
      <c r="E34" s="84"/>
      <c r="F34" s="84"/>
      <c r="G34" s="84"/>
      <c r="H34" s="85">
        <f>H21+H27+H31+H32+H33</f>
        <v>71.768900000000002</v>
      </c>
      <c r="I34" s="85">
        <f>I26+I31+I32+I33+I21</f>
        <v>4382.8016642799994</v>
      </c>
      <c r="J34" s="85">
        <f>J26+J31+J32+J33+J21</f>
        <v>39.240879999999997</v>
      </c>
    </row>
    <row r="35" spans="2:10" customFormat="1" ht="15.75" customHeight="1" x14ac:dyDescent="0.35"/>
    <row r="36" spans="2:10" s="30" customFormat="1" ht="15.75" customHeight="1" x14ac:dyDescent="0.3">
      <c r="D36" s="34"/>
      <c r="E36" s="34"/>
      <c r="F36" s="34"/>
      <c r="G36" s="34"/>
      <c r="H36" s="34"/>
      <c r="I36" s="34"/>
    </row>
    <row r="37" spans="2:10" s="32" customFormat="1" ht="15.75" customHeight="1" x14ac:dyDescent="0.35">
      <c r="B37" s="111" t="s">
        <v>101</v>
      </c>
      <c r="C37" s="111"/>
      <c r="D37" s="46" t="s">
        <v>89</v>
      </c>
      <c r="E37"/>
      <c r="F37" s="110" t="s">
        <v>187</v>
      </c>
      <c r="G37" s="110"/>
      <c r="H37" s="110"/>
      <c r="I37" s="110"/>
      <c r="J37" s="110"/>
    </row>
    <row r="38" spans="2:10" s="30" customFormat="1" ht="15.75" customHeight="1" x14ac:dyDescent="0.35">
      <c r="D38" s="34" t="s">
        <v>82</v>
      </c>
      <c r="E38"/>
      <c r="F38" s="35"/>
      <c r="G38" s="35"/>
      <c r="H38" s="35" t="s">
        <v>91</v>
      </c>
      <c r="I38" s="35"/>
    </row>
    <row r="39" spans="2:10" s="30" customFormat="1" ht="15.75" customHeight="1" x14ac:dyDescent="0.35">
      <c r="E39"/>
      <c r="F39"/>
      <c r="G39"/>
      <c r="H39"/>
      <c r="I39"/>
    </row>
    <row r="40" spans="2:10" s="32" customFormat="1" ht="15.75" customHeight="1" x14ac:dyDescent="0.35">
      <c r="B40" s="111" t="s">
        <v>92</v>
      </c>
      <c r="C40" s="111"/>
      <c r="D40" s="46" t="s">
        <v>89</v>
      </c>
      <c r="E40"/>
      <c r="F40" s="110" t="s">
        <v>188</v>
      </c>
      <c r="G40" s="110"/>
      <c r="H40" s="110"/>
      <c r="I40" s="110"/>
      <c r="J40" s="110"/>
    </row>
    <row r="41" spans="2:10" s="30" customFormat="1" ht="15.75" customHeight="1" x14ac:dyDescent="0.35">
      <c r="D41" s="34" t="s">
        <v>82</v>
      </c>
      <c r="E41"/>
      <c r="F41" s="35"/>
      <c r="G41" s="35"/>
      <c r="H41" s="35" t="s">
        <v>91</v>
      </c>
      <c r="I41" s="35"/>
    </row>
    <row r="42" spans="2:10" s="30" customFormat="1" ht="15.75" customHeight="1" x14ac:dyDescent="0.3"/>
    <row r="43" spans="2:10" s="30" customFormat="1" ht="15.75" customHeight="1" x14ac:dyDescent="0.3"/>
    <row r="44" spans="2:10" s="30" customFormat="1" ht="15.75" customHeight="1" x14ac:dyDescent="0.3"/>
    <row r="45" spans="2:10" customFormat="1" ht="15.75" customHeight="1" x14ac:dyDescent="0.35"/>
    <row r="46" spans="2:10" customFormat="1" ht="15.75" customHeight="1" x14ac:dyDescent="0.35"/>
    <row r="47" spans="2:10" customFormat="1" ht="15.75" customHeight="1" x14ac:dyDescent="0.35"/>
  </sheetData>
  <mergeCells count="17">
    <mergeCell ref="B34:D34"/>
    <mergeCell ref="B37:C37"/>
    <mergeCell ref="F37:J37"/>
    <mergeCell ref="B40:C40"/>
    <mergeCell ref="F40:J40"/>
    <mergeCell ref="B11:J11"/>
    <mergeCell ref="B13:J13"/>
    <mergeCell ref="C16:C21"/>
    <mergeCell ref="C22:C27"/>
    <mergeCell ref="C28:C31"/>
    <mergeCell ref="B16:B33"/>
    <mergeCell ref="B10:J10"/>
    <mergeCell ref="B3:J3"/>
    <mergeCell ref="H5:J5"/>
    <mergeCell ref="E6:G6"/>
    <mergeCell ref="H6:J6"/>
    <mergeCell ref="B9:J9"/>
  </mergeCells>
  <pageMargins left="0.33" right="0.28000000000000003" top="0.2" bottom="0.16" header="0.2" footer="0.16"/>
  <pageSetup paperSize="9" scale="94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50"/>
  <sheetViews>
    <sheetView topLeftCell="B1" zoomScaleNormal="100" zoomScalePageLayoutView="80" workbookViewId="0">
      <selection activeCell="P9" sqref="P9"/>
    </sheetView>
  </sheetViews>
  <sheetFormatPr defaultColWidth="9.1796875" defaultRowHeight="13" x14ac:dyDescent="0.35"/>
  <cols>
    <col min="1" max="1" width="5.453125" style="11" hidden="1" customWidth="1"/>
    <col min="2" max="2" width="5" style="11" customWidth="1"/>
    <col min="3" max="3" width="21.7265625" style="11" customWidth="1"/>
    <col min="4" max="4" width="21" style="11" customWidth="1"/>
    <col min="5" max="5" width="8" style="11" customWidth="1"/>
    <col min="6" max="6" width="5.26953125" style="11" customWidth="1"/>
    <col min="7" max="7" width="6.7265625" style="11" customWidth="1"/>
    <col min="8" max="8" width="13.7265625" style="11" customWidth="1"/>
    <col min="9" max="9" width="11.54296875" style="11" bestFit="1" customWidth="1"/>
    <col min="10" max="10" width="7.26953125" style="17" customWidth="1"/>
    <col min="11" max="11" width="9.1796875" style="11" customWidth="1"/>
    <col min="12" max="16384" width="9.1796875" style="11"/>
  </cols>
  <sheetData>
    <row r="2" spans="2:10" ht="29.25" customHeight="1" x14ac:dyDescent="0.25"/>
    <row r="3" spans="2:10" s="29" customFormat="1" ht="14.5" customHeight="1" x14ac:dyDescent="0.3">
      <c r="B3" s="114" t="s">
        <v>106</v>
      </c>
      <c r="C3" s="114"/>
      <c r="D3" s="114"/>
      <c r="E3" s="114"/>
      <c r="F3" s="114"/>
      <c r="G3" s="114"/>
      <c r="H3" s="114"/>
      <c r="I3" s="114"/>
      <c r="J3" s="114"/>
    </row>
    <row r="4" spans="2:10" s="29" customFormat="1" ht="14.25" x14ac:dyDescent="0.2">
      <c r="C4" s="30"/>
      <c r="D4" s="30"/>
      <c r="E4" s="30"/>
      <c r="F4" s="30"/>
      <c r="G4" s="30"/>
      <c r="H4" s="30"/>
      <c r="I4" s="30"/>
      <c r="J4" s="31"/>
    </row>
    <row r="5" spans="2:10" s="29" customFormat="1" ht="14.5" customHeight="1" x14ac:dyDescent="0.3">
      <c r="C5" s="30"/>
      <c r="D5" s="44" t="s">
        <v>107</v>
      </c>
      <c r="E5" s="45"/>
      <c r="F5" s="45"/>
      <c r="G5" s="45"/>
      <c r="H5" s="115" t="s">
        <v>185</v>
      </c>
      <c r="I5" s="115"/>
      <c r="J5" s="115"/>
    </row>
    <row r="6" spans="2:10" ht="14.5" customHeight="1" x14ac:dyDescent="0.3">
      <c r="C6" s="28"/>
      <c r="D6" s="28"/>
      <c r="E6" s="116" t="s">
        <v>109</v>
      </c>
      <c r="F6" s="116"/>
      <c r="G6" s="116"/>
      <c r="H6" s="117" t="s">
        <v>110</v>
      </c>
      <c r="I6" s="117"/>
      <c r="J6" s="117"/>
    </row>
    <row r="9" spans="2:10" ht="16.149999999999999" customHeight="1" x14ac:dyDescent="0.35">
      <c r="B9" s="118" t="s">
        <v>83</v>
      </c>
      <c r="C9" s="118"/>
      <c r="D9" s="118"/>
      <c r="E9" s="118"/>
      <c r="F9" s="118"/>
      <c r="G9" s="118"/>
      <c r="H9" s="118"/>
      <c r="I9" s="118"/>
      <c r="J9" s="118"/>
    </row>
    <row r="10" spans="2:10" s="12" customFormat="1" ht="15.65" customHeight="1" x14ac:dyDescent="0.35">
      <c r="B10" s="112" t="s">
        <v>186</v>
      </c>
      <c r="C10" s="112"/>
      <c r="D10" s="112"/>
      <c r="E10" s="112"/>
      <c r="F10" s="112"/>
      <c r="G10" s="112"/>
      <c r="H10" s="112"/>
      <c r="I10" s="112"/>
      <c r="J10" s="112"/>
    </row>
    <row r="11" spans="2:10" s="12" customFormat="1" ht="15.65" customHeight="1" x14ac:dyDescent="0.35">
      <c r="B11" s="112" t="s">
        <v>181</v>
      </c>
      <c r="C11" s="112"/>
      <c r="D11" s="112"/>
      <c r="E11" s="112"/>
      <c r="F11" s="112"/>
      <c r="G11" s="112"/>
      <c r="H11" s="112"/>
      <c r="I11" s="112"/>
      <c r="J11" s="112"/>
    </row>
    <row r="12" spans="2:10" s="12" customFormat="1" ht="15.6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</row>
    <row r="13" spans="2:10" s="12" customFormat="1" ht="15.65" customHeight="1" x14ac:dyDescent="0.35">
      <c r="B13" s="113" t="s">
        <v>87</v>
      </c>
      <c r="C13" s="113"/>
      <c r="D13" s="113"/>
      <c r="E13" s="113"/>
      <c r="F13" s="113"/>
      <c r="G13" s="113"/>
      <c r="H13" s="113"/>
      <c r="I13" s="113"/>
      <c r="J13" s="113"/>
    </row>
    <row r="14" spans="2:10" s="12" customFormat="1" ht="15.65" customHeight="1" x14ac:dyDescent="0.25">
      <c r="B14" s="27"/>
      <c r="C14" s="27"/>
      <c r="D14" s="27"/>
      <c r="E14" s="27"/>
      <c r="F14" s="27"/>
      <c r="G14" s="27"/>
      <c r="H14" s="27"/>
      <c r="I14" s="27"/>
      <c r="J14" s="1"/>
    </row>
    <row r="15" spans="2:10" s="1" customFormat="1" ht="28.9" customHeight="1" x14ac:dyDescent="0.35">
      <c r="B15" s="78" t="s">
        <v>42</v>
      </c>
      <c r="C15" s="79" t="s">
        <v>47</v>
      </c>
      <c r="D15" s="80" t="s">
        <v>53</v>
      </c>
      <c r="E15" s="81" t="s">
        <v>43</v>
      </c>
      <c r="F15" s="80" t="s">
        <v>0</v>
      </c>
      <c r="G15" s="80" t="s">
        <v>41</v>
      </c>
      <c r="H15" s="80" t="s">
        <v>44</v>
      </c>
      <c r="I15" s="80" t="s">
        <v>45</v>
      </c>
      <c r="J15" s="82" t="s">
        <v>1</v>
      </c>
    </row>
    <row r="16" spans="2:10" ht="15.75" customHeight="1" x14ac:dyDescent="0.35">
      <c r="B16" s="103" t="s">
        <v>122</v>
      </c>
      <c r="C16" s="100" t="s">
        <v>137</v>
      </c>
      <c r="D16" s="36" t="s">
        <v>78</v>
      </c>
      <c r="E16" s="4">
        <v>5.1699999999999996E-2</v>
      </c>
      <c r="F16" s="47">
        <v>79</v>
      </c>
      <c r="G16" s="38">
        <v>82</v>
      </c>
      <c r="H16" s="33">
        <f t="shared" ref="H16:H20" si="0">G16*E16</f>
        <v>4.2393999999999998</v>
      </c>
      <c r="I16" s="41">
        <f t="shared" ref="I16:I20" si="1">J16*G16</f>
        <v>334.9126</v>
      </c>
      <c r="J16" s="6">
        <f t="shared" ref="J16:J20" si="2">F16*E16</f>
        <v>4.0842999999999998</v>
      </c>
    </row>
    <row r="17" spans="2:15" ht="15.75" customHeight="1" x14ac:dyDescent="0.35">
      <c r="B17" s="104"/>
      <c r="C17" s="101"/>
      <c r="D17" s="36" t="s">
        <v>136</v>
      </c>
      <c r="E17" s="4">
        <v>4.6999999999999993E-3</v>
      </c>
      <c r="F17" s="47">
        <f>F16</f>
        <v>79</v>
      </c>
      <c r="G17" s="39">
        <v>20</v>
      </c>
      <c r="H17" s="33">
        <f t="shared" si="0"/>
        <v>9.3999999999999986E-2</v>
      </c>
      <c r="I17" s="41">
        <f t="shared" si="1"/>
        <v>7.4259999999999993</v>
      </c>
      <c r="J17" s="6">
        <f t="shared" si="2"/>
        <v>0.37129999999999996</v>
      </c>
      <c r="O17" s="4">
        <v>1E-4</v>
      </c>
    </row>
    <row r="18" spans="2:15" ht="15.75" customHeight="1" x14ac:dyDescent="0.35">
      <c r="B18" s="104"/>
      <c r="C18" s="101"/>
      <c r="D18" s="36" t="s">
        <v>9</v>
      </c>
      <c r="E18" s="4">
        <v>9.7000000000000038E-3</v>
      </c>
      <c r="F18" s="47">
        <f t="shared" ref="F18:F21" si="3">F17</f>
        <v>79</v>
      </c>
      <c r="G18" s="37">
        <v>25</v>
      </c>
      <c r="H18" s="33">
        <f t="shared" si="0"/>
        <v>0.2425000000000001</v>
      </c>
      <c r="I18" s="41">
        <f t="shared" si="1"/>
        <v>19.15750000000001</v>
      </c>
      <c r="J18" s="6">
        <f t="shared" si="2"/>
        <v>0.76630000000000031</v>
      </c>
      <c r="O18" s="93"/>
    </row>
    <row r="19" spans="2:15" ht="15.75" customHeight="1" x14ac:dyDescent="0.35">
      <c r="B19" s="104"/>
      <c r="C19" s="101"/>
      <c r="D19" s="36" t="s">
        <v>25</v>
      </c>
      <c r="E19" s="4">
        <v>1.0699999999999999E-2</v>
      </c>
      <c r="F19" s="47">
        <f t="shared" si="3"/>
        <v>79</v>
      </c>
      <c r="G19" s="37">
        <v>680</v>
      </c>
      <c r="H19" s="33">
        <f t="shared" si="0"/>
        <v>7.2759999999999998</v>
      </c>
      <c r="I19" s="41">
        <f t="shared" si="1"/>
        <v>574.80399999999997</v>
      </c>
      <c r="J19" s="6">
        <f t="shared" si="2"/>
        <v>0.84529999999999994</v>
      </c>
      <c r="O19" s="93"/>
    </row>
    <row r="20" spans="2:15" ht="15.75" customHeight="1" x14ac:dyDescent="0.35">
      <c r="B20" s="104"/>
      <c r="C20" s="101"/>
      <c r="D20" s="36" t="s">
        <v>73</v>
      </c>
      <c r="E20" s="4">
        <v>8.9499999999999996E-2</v>
      </c>
      <c r="F20" s="47">
        <f t="shared" si="3"/>
        <v>79</v>
      </c>
      <c r="G20" s="37">
        <v>430</v>
      </c>
      <c r="H20" s="33">
        <f t="shared" si="0"/>
        <v>38.484999999999999</v>
      </c>
      <c r="I20" s="41">
        <f t="shared" si="1"/>
        <v>3040.3150000000001</v>
      </c>
      <c r="J20" s="6">
        <f t="shared" si="2"/>
        <v>7.0705</v>
      </c>
      <c r="O20" s="93"/>
    </row>
    <row r="21" spans="2:15" ht="15.75" customHeight="1" x14ac:dyDescent="0.35">
      <c r="B21" s="104"/>
      <c r="C21" s="101"/>
      <c r="D21" s="36" t="s">
        <v>72</v>
      </c>
      <c r="E21" s="5">
        <v>0.1</v>
      </c>
      <c r="F21" s="47">
        <f t="shared" si="3"/>
        <v>79</v>
      </c>
      <c r="G21" s="37"/>
      <c r="H21" s="33"/>
      <c r="I21" s="41"/>
      <c r="J21" s="6">
        <f>F21*E21</f>
        <v>7.9</v>
      </c>
      <c r="O21" s="93"/>
    </row>
    <row r="22" spans="2:15" ht="15.75" customHeight="1" x14ac:dyDescent="0.35">
      <c r="B22" s="104"/>
      <c r="C22" s="102"/>
      <c r="D22" s="15"/>
      <c r="E22" s="4"/>
      <c r="F22" s="4"/>
      <c r="G22" s="15"/>
      <c r="H22" s="59">
        <f>SUM(H16:H17,H18,H19,H20)</f>
        <v>50.3369</v>
      </c>
      <c r="I22" s="59">
        <f>SUM(I16:I17)</f>
        <v>342.33859999999999</v>
      </c>
      <c r="J22" s="59">
        <f>SUM(J16:J17)</f>
        <v>4.4555999999999996</v>
      </c>
    </row>
    <row r="23" spans="2:15" ht="15.75" customHeight="1" x14ac:dyDescent="0.35">
      <c r="B23" s="104"/>
      <c r="C23" s="124" t="s">
        <v>128</v>
      </c>
      <c r="D23" s="22" t="s">
        <v>25</v>
      </c>
      <c r="E23" s="4">
        <v>4.7000000000000002E-3</v>
      </c>
      <c r="F23" s="47">
        <v>79</v>
      </c>
      <c r="G23" s="37">
        <v>450</v>
      </c>
      <c r="H23" s="33">
        <f t="shared" ref="H23:H28" si="4">G23*E23</f>
        <v>2.1150000000000002</v>
      </c>
      <c r="I23" s="41">
        <f>J23*G23</f>
        <v>167.08500000000001</v>
      </c>
      <c r="J23" s="41">
        <f t="shared" ref="J23:J29" si="5">F23*E23</f>
        <v>0.37130000000000002</v>
      </c>
    </row>
    <row r="24" spans="2:15" ht="15.75" customHeight="1" x14ac:dyDescent="0.35">
      <c r="B24" s="104"/>
      <c r="C24" s="124"/>
      <c r="D24" s="22" t="s">
        <v>62</v>
      </c>
      <c r="E24" s="4">
        <v>1.3559999999999999E-2</v>
      </c>
      <c r="F24" s="47">
        <v>79</v>
      </c>
      <c r="G24" s="37">
        <v>74</v>
      </c>
      <c r="H24" s="33">
        <f t="shared" si="4"/>
        <v>1.0034399999999999</v>
      </c>
      <c r="I24" s="41">
        <f t="shared" ref="I24:I28" si="6">J24*G24</f>
        <v>79.27176</v>
      </c>
      <c r="J24" s="41">
        <f t="shared" si="5"/>
        <v>1.07124</v>
      </c>
    </row>
    <row r="25" spans="2:15" ht="15.75" customHeight="1" x14ac:dyDescent="0.35">
      <c r="B25" s="104"/>
      <c r="C25" s="124"/>
      <c r="D25" s="22" t="s">
        <v>112</v>
      </c>
      <c r="E25" s="4">
        <v>4.4999999999999997E-3</v>
      </c>
      <c r="F25" s="47">
        <v>79</v>
      </c>
      <c r="G25" s="37">
        <v>26</v>
      </c>
      <c r="H25" s="33">
        <f t="shared" si="4"/>
        <v>0.11699999999999999</v>
      </c>
      <c r="I25" s="41">
        <f t="shared" si="6"/>
        <v>9.2430000000000003</v>
      </c>
      <c r="J25" s="41">
        <f t="shared" si="5"/>
        <v>0.35549999999999998</v>
      </c>
    </row>
    <row r="26" spans="2:15" ht="15.75" customHeight="1" x14ac:dyDescent="0.35">
      <c r="B26" s="104"/>
      <c r="C26" s="124"/>
      <c r="D26" s="22" t="s">
        <v>6</v>
      </c>
      <c r="E26" s="4">
        <v>9.9699999999999997E-2</v>
      </c>
      <c r="F26" s="47">
        <v>79</v>
      </c>
      <c r="G26" s="37">
        <v>40</v>
      </c>
      <c r="H26" s="33">
        <f t="shared" si="4"/>
        <v>3.988</v>
      </c>
      <c r="I26" s="41">
        <f t="shared" si="6"/>
        <v>315.05199999999996</v>
      </c>
      <c r="J26" s="41">
        <f t="shared" si="5"/>
        <v>7.8762999999999996</v>
      </c>
    </row>
    <row r="27" spans="2:15" ht="15.75" customHeight="1" x14ac:dyDescent="0.35">
      <c r="B27" s="104"/>
      <c r="C27" s="124"/>
      <c r="D27" s="22" t="s">
        <v>113</v>
      </c>
      <c r="E27" s="4">
        <v>8.3999999999999995E-3</v>
      </c>
      <c r="F27" s="47">
        <v>79</v>
      </c>
      <c r="G27" s="37">
        <v>134</v>
      </c>
      <c r="H27" s="33">
        <f t="shared" si="4"/>
        <v>1.1255999999999999</v>
      </c>
      <c r="I27" s="41">
        <f t="shared" si="6"/>
        <v>88.922399999999996</v>
      </c>
      <c r="J27" s="41">
        <f t="shared" si="5"/>
        <v>0.66359999999999997</v>
      </c>
    </row>
    <row r="28" spans="2:15" customFormat="1" ht="15.75" customHeight="1" x14ac:dyDescent="0.35">
      <c r="B28" s="104"/>
      <c r="C28" s="124"/>
      <c r="D28" s="22" t="s">
        <v>5</v>
      </c>
      <c r="E28" s="4">
        <v>3.4000000000000011E-3</v>
      </c>
      <c r="F28" s="47">
        <v>79</v>
      </c>
      <c r="G28" s="37">
        <v>127.5</v>
      </c>
      <c r="H28" s="33">
        <f t="shared" si="4"/>
        <v>0.43350000000000016</v>
      </c>
      <c r="I28" s="41">
        <f t="shared" si="6"/>
        <v>34.246500000000005</v>
      </c>
      <c r="J28" s="41">
        <f t="shared" si="5"/>
        <v>0.26860000000000006</v>
      </c>
      <c r="K28" s="11"/>
    </row>
    <row r="29" spans="2:15" s="30" customFormat="1" ht="15.75" customHeight="1" x14ac:dyDescent="0.3">
      <c r="B29" s="104"/>
      <c r="C29" s="124"/>
      <c r="D29" s="22" t="s">
        <v>72</v>
      </c>
      <c r="E29" s="4">
        <v>4.9699999999999994E-2</v>
      </c>
      <c r="F29" s="47">
        <v>79</v>
      </c>
      <c r="G29" s="37"/>
      <c r="H29" s="33"/>
      <c r="I29" s="41"/>
      <c r="J29" s="41">
        <f t="shared" si="5"/>
        <v>3.9262999999999995</v>
      </c>
    </row>
    <row r="30" spans="2:15" s="32" customFormat="1" ht="15.75" customHeight="1" x14ac:dyDescent="0.3">
      <c r="B30" s="104"/>
      <c r="C30" s="124"/>
      <c r="D30" s="10"/>
      <c r="E30" s="5"/>
      <c r="F30" s="47"/>
      <c r="G30" s="37"/>
      <c r="H30" s="33">
        <f>SUM(H23:H29)</f>
        <v>8.7825400000000009</v>
      </c>
      <c r="I30" s="33">
        <f t="shared" ref="I30:J30" si="7">SUM(I23:I29)</f>
        <v>693.82065999999998</v>
      </c>
      <c r="J30" s="33">
        <f t="shared" si="7"/>
        <v>14.532839999999998</v>
      </c>
    </row>
    <row r="31" spans="2:15" s="30" customFormat="1" ht="15.75" customHeight="1" x14ac:dyDescent="0.3">
      <c r="B31" s="104"/>
      <c r="C31" s="100" t="s">
        <v>140</v>
      </c>
      <c r="D31" s="10" t="s">
        <v>2</v>
      </c>
      <c r="E31" s="4">
        <v>0.04</v>
      </c>
      <c r="F31" s="47">
        <v>79</v>
      </c>
      <c r="G31" s="38">
        <v>40</v>
      </c>
      <c r="H31" s="48">
        <f t="shared" ref="H31:H35" si="8">G31*E31</f>
        <v>1.6</v>
      </c>
      <c r="I31" s="48">
        <f t="shared" ref="I31:I32" si="9">J31*G31</f>
        <v>126.4</v>
      </c>
      <c r="J31" s="48">
        <f t="shared" ref="J31:J32" si="10">F31*E31</f>
        <v>3.16</v>
      </c>
    </row>
    <row r="32" spans="2:15" s="30" customFormat="1" ht="15.75" customHeight="1" x14ac:dyDescent="0.3">
      <c r="B32" s="104"/>
      <c r="C32" s="101"/>
      <c r="D32" s="22" t="s">
        <v>7</v>
      </c>
      <c r="E32" s="4">
        <v>1.2E-2</v>
      </c>
      <c r="F32" s="47">
        <f>F31</f>
        <v>79</v>
      </c>
      <c r="G32" s="39">
        <v>35</v>
      </c>
      <c r="H32" s="48">
        <f t="shared" si="8"/>
        <v>0.42</v>
      </c>
      <c r="I32" s="48">
        <f t="shared" si="9"/>
        <v>33.18</v>
      </c>
      <c r="J32" s="48">
        <f t="shared" si="10"/>
        <v>0.94800000000000006</v>
      </c>
    </row>
    <row r="33" spans="2:11" s="32" customFormat="1" ht="15.75" customHeight="1" x14ac:dyDescent="0.3">
      <c r="B33" s="104"/>
      <c r="C33" s="101"/>
      <c r="D33" s="10" t="s">
        <v>145</v>
      </c>
      <c r="E33" s="4">
        <v>5.0000000000000001E-3</v>
      </c>
      <c r="F33" s="47">
        <f>F31</f>
        <v>79</v>
      </c>
      <c r="G33" s="39">
        <v>108</v>
      </c>
      <c r="H33" s="48">
        <f t="shared" si="8"/>
        <v>0.54</v>
      </c>
      <c r="I33" s="48">
        <f>SUM(I31:I32)</f>
        <v>159.58000000000001</v>
      </c>
      <c r="J33" s="48">
        <f>SUM(J31:J32)</f>
        <v>4.1080000000000005</v>
      </c>
    </row>
    <row r="34" spans="2:11" s="30" customFormat="1" ht="15.75" customHeight="1" x14ac:dyDescent="0.3">
      <c r="B34" s="104"/>
      <c r="C34" s="101"/>
      <c r="D34" s="10" t="s">
        <v>147</v>
      </c>
      <c r="E34" s="4">
        <v>6.9999999999999999E-4</v>
      </c>
      <c r="F34" s="47">
        <f t="shared" ref="F34" si="11">F32</f>
        <v>79</v>
      </c>
      <c r="G34" s="39">
        <v>20</v>
      </c>
      <c r="H34" s="48">
        <f t="shared" si="8"/>
        <v>1.4E-2</v>
      </c>
      <c r="I34" s="48">
        <f t="shared" ref="I34:J35" si="12">SUM(I32:I33)</f>
        <v>192.76000000000002</v>
      </c>
      <c r="J34" s="48">
        <f t="shared" si="12"/>
        <v>5.0560000000000009</v>
      </c>
    </row>
    <row r="35" spans="2:11" s="30" customFormat="1" ht="27.75" customHeight="1" x14ac:dyDescent="0.3">
      <c r="B35" s="104"/>
      <c r="C35" s="101"/>
      <c r="D35" s="88" t="s">
        <v>146</v>
      </c>
      <c r="E35" s="4">
        <v>0.03</v>
      </c>
      <c r="F35" s="47">
        <f>F33</f>
        <v>79</v>
      </c>
      <c r="G35" s="15">
        <v>130</v>
      </c>
      <c r="H35" s="48">
        <f t="shared" si="8"/>
        <v>3.9</v>
      </c>
      <c r="I35" s="48">
        <f t="shared" si="12"/>
        <v>352.34000000000003</v>
      </c>
      <c r="J35" s="48">
        <f t="shared" si="12"/>
        <v>9.1640000000000015</v>
      </c>
    </row>
    <row r="36" spans="2:11" s="30" customFormat="1" ht="15.75" customHeight="1" x14ac:dyDescent="0.35">
      <c r="B36" s="104"/>
      <c r="C36" s="102"/>
      <c r="D36" s="91"/>
      <c r="E36" s="56"/>
      <c r="F36" s="56"/>
      <c r="G36" s="56"/>
      <c r="H36" s="62">
        <f>SUM(H31:H35)</f>
        <v>6.4740000000000002</v>
      </c>
      <c r="I36" s="62">
        <f>SUM(I31:I35)</f>
        <v>864.2600000000001</v>
      </c>
      <c r="J36" s="62">
        <f>SUM(J31:J35)</f>
        <v>22.436000000000003</v>
      </c>
      <c r="K36"/>
    </row>
    <row r="37" spans="2:11" s="30" customFormat="1" ht="15.75" customHeight="1" x14ac:dyDescent="0.35">
      <c r="B37" s="104"/>
      <c r="C37" s="100" t="s">
        <v>164</v>
      </c>
      <c r="D37" s="92" t="s">
        <v>166</v>
      </c>
      <c r="E37" s="56">
        <v>3.0000000000000001E-3</v>
      </c>
      <c r="F37" s="56">
        <v>79</v>
      </c>
      <c r="G37" s="56">
        <v>800</v>
      </c>
      <c r="H37" s="56">
        <f>G37*E37</f>
        <v>2.4</v>
      </c>
      <c r="I37" s="41">
        <f t="shared" ref="I37" si="13">J37*G37</f>
        <v>189.60000000000002</v>
      </c>
      <c r="J37" s="41">
        <f t="shared" ref="J37" si="14">F37*E37</f>
        <v>0.23700000000000002</v>
      </c>
      <c r="K37"/>
    </row>
    <row r="38" spans="2:11" s="30" customFormat="1" ht="15.75" customHeight="1" x14ac:dyDescent="0.3">
      <c r="B38" s="104"/>
      <c r="C38" s="101"/>
      <c r="D38" s="10" t="s">
        <v>165</v>
      </c>
      <c r="E38" s="4">
        <v>0.02</v>
      </c>
      <c r="F38" s="47">
        <v>79</v>
      </c>
      <c r="G38" s="37">
        <v>60</v>
      </c>
      <c r="H38" s="33">
        <f>G38*E38</f>
        <v>1.2</v>
      </c>
      <c r="I38" s="33">
        <f>J38*G38</f>
        <v>94.800000000000011</v>
      </c>
      <c r="J38" s="33">
        <f>F38*E38</f>
        <v>1.58</v>
      </c>
    </row>
    <row r="39" spans="2:11" s="30" customFormat="1" ht="15.75" customHeight="1" x14ac:dyDescent="0.3">
      <c r="B39" s="104"/>
      <c r="C39" s="102"/>
      <c r="D39" s="10"/>
      <c r="E39" s="4"/>
      <c r="F39" s="47"/>
      <c r="G39" s="37"/>
      <c r="H39" s="62">
        <f>SUM(H37:H38)</f>
        <v>3.5999999999999996</v>
      </c>
      <c r="I39" s="62">
        <f>SUM(I37:I38)</f>
        <v>284.40000000000003</v>
      </c>
      <c r="J39" s="62">
        <f>SUM(J37:J38)</f>
        <v>1.8170000000000002</v>
      </c>
    </row>
    <row r="40" spans="2:11" customFormat="1" ht="15.75" customHeight="1" x14ac:dyDescent="0.35">
      <c r="B40" s="105"/>
      <c r="C40" s="36" t="s">
        <v>35</v>
      </c>
      <c r="D40" s="10" t="s">
        <v>35</v>
      </c>
      <c r="E40" s="4">
        <v>0.10131</v>
      </c>
      <c r="F40" s="47">
        <v>79</v>
      </c>
      <c r="G40" s="37">
        <v>30</v>
      </c>
      <c r="H40" s="58">
        <f>G40*E40</f>
        <v>3.0392999999999999</v>
      </c>
      <c r="I40" s="59">
        <f>J40*G40</f>
        <v>240.10469999999998</v>
      </c>
      <c r="J40" s="60">
        <f>F40*E40</f>
        <v>8.0034899999999993</v>
      </c>
      <c r="K40" s="32"/>
    </row>
    <row r="41" spans="2:11" customFormat="1" ht="15.75" customHeight="1" x14ac:dyDescent="0.35">
      <c r="B41" s="106" t="s">
        <v>37</v>
      </c>
      <c r="C41" s="107"/>
      <c r="D41" s="108"/>
      <c r="E41" s="84"/>
      <c r="F41" s="84"/>
      <c r="G41" s="84"/>
      <c r="H41" s="85">
        <f>SUM(H36,H40,H22,H30,H39)</f>
        <v>72.232739999999993</v>
      </c>
      <c r="I41" s="85">
        <f>SUM(I36:I40,I22)</f>
        <v>2015.5033000000003</v>
      </c>
      <c r="J41" s="85">
        <f>SUM(J38:J40,J22)</f>
        <v>15.856089999999998</v>
      </c>
      <c r="K41" s="30"/>
    </row>
    <row r="42" spans="2:11" customFormat="1" ht="15.75" customHeight="1" x14ac:dyDescent="0.35">
      <c r="K42" s="30"/>
    </row>
    <row r="43" spans="2:11" ht="15" x14ac:dyDescent="0.3">
      <c r="B43" s="30"/>
      <c r="C43" s="30"/>
      <c r="D43" s="34"/>
      <c r="E43" s="34"/>
      <c r="F43" s="34"/>
      <c r="G43" s="34"/>
      <c r="H43" s="34"/>
      <c r="I43" s="34"/>
      <c r="J43" s="30"/>
      <c r="K43" s="32"/>
    </row>
    <row r="44" spans="2:11" ht="15.5" x14ac:dyDescent="0.35">
      <c r="B44" s="72" t="s">
        <v>101</v>
      </c>
      <c r="C44" s="72"/>
      <c r="D44" s="46" t="s">
        <v>89</v>
      </c>
      <c r="E44"/>
      <c r="F44" s="110" t="s">
        <v>187</v>
      </c>
      <c r="G44" s="110"/>
      <c r="H44" s="110"/>
      <c r="I44" s="110"/>
      <c r="J44" s="110"/>
      <c r="K44" s="30"/>
    </row>
    <row r="45" spans="2:11" ht="14.5" x14ac:dyDescent="0.35">
      <c r="B45" s="30"/>
      <c r="C45" s="30"/>
      <c r="D45" s="34" t="s">
        <v>82</v>
      </c>
      <c r="E45"/>
      <c r="F45" s="35"/>
      <c r="G45" s="35"/>
      <c r="H45" s="35" t="s">
        <v>91</v>
      </c>
      <c r="I45" s="35"/>
      <c r="J45" s="30"/>
      <c r="K45" s="30"/>
    </row>
    <row r="46" spans="2:11" ht="14.5" x14ac:dyDescent="0.35">
      <c r="B46" s="30"/>
      <c r="C46" s="30"/>
      <c r="D46" s="30"/>
      <c r="E46"/>
      <c r="F46"/>
      <c r="G46"/>
      <c r="H46"/>
      <c r="I46"/>
      <c r="J46" s="30"/>
      <c r="K46" s="30"/>
    </row>
    <row r="47" spans="2:11" ht="15.5" x14ac:dyDescent="0.35">
      <c r="B47" s="72" t="s">
        <v>92</v>
      </c>
      <c r="C47" s="72"/>
      <c r="D47" s="46" t="s">
        <v>89</v>
      </c>
      <c r="E47"/>
      <c r="F47" s="110" t="s">
        <v>188</v>
      </c>
      <c r="G47" s="110"/>
      <c r="H47" s="110"/>
      <c r="I47" s="110"/>
      <c r="J47" s="110"/>
      <c r="K47" s="30"/>
    </row>
    <row r="48" spans="2:11" ht="14.5" x14ac:dyDescent="0.35">
      <c r="B48" s="30"/>
      <c r="C48" s="30"/>
      <c r="D48" s="34" t="s">
        <v>82</v>
      </c>
      <c r="E48"/>
      <c r="F48" s="35"/>
      <c r="G48" s="35"/>
      <c r="H48" s="35" t="s">
        <v>91</v>
      </c>
      <c r="I48" s="35"/>
      <c r="J48" s="30"/>
    </row>
    <row r="50" spans="11:11" ht="14.5" x14ac:dyDescent="0.35">
      <c r="K50"/>
    </row>
  </sheetData>
  <mergeCells count="16">
    <mergeCell ref="F44:J44"/>
    <mergeCell ref="F47:J47"/>
    <mergeCell ref="C16:C22"/>
    <mergeCell ref="C23:C30"/>
    <mergeCell ref="C31:C36"/>
    <mergeCell ref="B41:D41"/>
    <mergeCell ref="B11:J11"/>
    <mergeCell ref="B13:J13"/>
    <mergeCell ref="B10:J10"/>
    <mergeCell ref="C37:C39"/>
    <mergeCell ref="B16:B40"/>
    <mergeCell ref="B3:J3"/>
    <mergeCell ref="H5:J5"/>
    <mergeCell ref="E6:G6"/>
    <mergeCell ref="H6:J6"/>
    <mergeCell ref="B9:J9"/>
  </mergeCells>
  <pageMargins left="0.33" right="0.28000000000000003" top="0.2" bottom="0.16" header="0.2" footer="0.16"/>
  <pageSetup paperSize="9" scale="9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2023-06-03T17:10:24Z</dcterms:modified>
</cp:coreProperties>
</file>